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14_{28F76357-C86D-48D9-9284-677B5FAECDA3}" xr6:coauthVersionLast="47" xr6:coauthVersionMax="47" xr10:uidLastSave="{00000000-0000-0000-0000-000000000000}"/>
  <bookViews>
    <workbookView xWindow="28740" yWindow="-60" windowWidth="28920" windowHeight="17520" tabRatio="707" xr2:uid="{00000000-000D-0000-FFFF-FFFF00000000}"/>
  </bookViews>
  <sheets>
    <sheet name="Beginpagina" sheetId="10" r:id="rId1"/>
    <sheet name="Personeelskosten" sheetId="19" r:id="rId2"/>
    <sheet name="(Loon)kosten derden" sheetId="20" r:id="rId3"/>
    <sheet name="Overige kosten derden" sheetId="21" state="hidden" r:id="rId4"/>
    <sheet name="Overige kosten vrijwilligers" sheetId="23" state="hidden" r:id="rId5"/>
    <sheet name="Machines en apparatuur" sheetId="24" state="hidden" r:id="rId6"/>
    <sheet name="Totaaloverzicht" sheetId="25" r:id="rId7"/>
  </sheets>
  <definedNames>
    <definedName name="ActiviteitN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19" l="1"/>
  <c r="O20" i="19"/>
  <c r="C22" i="10"/>
  <c r="N17" i="19"/>
  <c r="O17" i="19" s="1"/>
  <c r="N19" i="19"/>
  <c r="N20" i="19"/>
  <c r="L17" i="19"/>
  <c r="L18" i="19"/>
  <c r="N18" i="19" s="1"/>
  <c r="O18" i="19" s="1"/>
  <c r="L19" i="19"/>
  <c r="L20" i="19"/>
  <c r="L16" i="19"/>
  <c r="J17" i="19"/>
  <c r="J18" i="19"/>
  <c r="J19" i="19"/>
  <c r="J20" i="19"/>
  <c r="I20" i="19"/>
  <c r="I19" i="19"/>
  <c r="I18" i="19"/>
  <c r="I17" i="19"/>
  <c r="I16" i="19"/>
  <c r="J16" i="19" s="1"/>
  <c r="N16" i="19" s="1"/>
  <c r="O16" i="19" s="1"/>
  <c r="L25" i="24"/>
  <c r="L24" i="24"/>
  <c r="L23" i="24"/>
  <c r="L22" i="24"/>
  <c r="L21" i="24"/>
  <c r="O21" i="19" l="1"/>
  <c r="N21" i="19"/>
  <c r="E21" i="25"/>
  <c r="E20" i="25"/>
  <c r="E19" i="25"/>
  <c r="E18" i="25"/>
  <c r="E17" i="25"/>
  <c r="E16" i="25"/>
  <c r="E15" i="25"/>
  <c r="D15" i="25"/>
  <c r="D16" i="25"/>
  <c r="D17" i="25"/>
  <c r="D18" i="25"/>
  <c r="D19" i="25"/>
  <c r="D20" i="25"/>
  <c r="D21" i="25"/>
  <c r="D14" i="25"/>
  <c r="J40" i="24"/>
  <c r="J39" i="24"/>
  <c r="J38" i="24"/>
  <c r="J37" i="24"/>
  <c r="J36" i="24"/>
  <c r="J35" i="24"/>
  <c r="J34" i="24"/>
  <c r="D32" i="24"/>
  <c r="D33" i="24"/>
  <c r="D34" i="24"/>
  <c r="D35" i="24"/>
  <c r="D36" i="24"/>
  <c r="D37" i="24"/>
  <c r="D38" i="24"/>
  <c r="D39" i="24"/>
  <c r="D40" i="24"/>
  <c r="J35" i="23"/>
  <c r="J34" i="23"/>
  <c r="J33" i="23"/>
  <c r="J32" i="23"/>
  <c r="J31" i="23"/>
  <c r="J30" i="23"/>
  <c r="J29" i="23"/>
  <c r="D27" i="23"/>
  <c r="D28" i="23"/>
  <c r="D29" i="23"/>
  <c r="D30" i="23"/>
  <c r="D31" i="23"/>
  <c r="D32" i="23"/>
  <c r="D33" i="23"/>
  <c r="D34" i="23"/>
  <c r="D35" i="23"/>
  <c r="C32" i="23"/>
  <c r="I48" i="20"/>
  <c r="I47" i="20"/>
  <c r="I46" i="20"/>
  <c r="I45" i="20"/>
  <c r="I44" i="20"/>
  <c r="I43" i="20"/>
  <c r="I42" i="20"/>
  <c r="D42" i="20"/>
  <c r="D43" i="20"/>
  <c r="D44" i="20"/>
  <c r="D45" i="20"/>
  <c r="D46" i="20"/>
  <c r="D47" i="20"/>
  <c r="D48" i="20"/>
  <c r="C45" i="20"/>
  <c r="M35" i="19"/>
  <c r="M34" i="19"/>
  <c r="M33" i="19"/>
  <c r="M32" i="19"/>
  <c r="M31" i="19"/>
  <c r="M30" i="19"/>
  <c r="M29" i="19"/>
  <c r="C31" i="19"/>
  <c r="C35" i="19"/>
  <c r="D30" i="19"/>
  <c r="D31" i="19"/>
  <c r="D32" i="19"/>
  <c r="D33" i="19"/>
  <c r="D34" i="19"/>
  <c r="D35" i="19"/>
  <c r="C31" i="10"/>
  <c r="C35" i="23" s="1"/>
  <c r="C30" i="10"/>
  <c r="C20" i="25" s="1"/>
  <c r="C29" i="10"/>
  <c r="C33" i="19" s="1"/>
  <c r="C28" i="10"/>
  <c r="C18" i="25" s="1"/>
  <c r="C27" i="10"/>
  <c r="C31" i="23" s="1"/>
  <c r="C26" i="10"/>
  <c r="C16" i="25" s="1"/>
  <c r="C48" i="20" l="1"/>
  <c r="C36" i="24"/>
  <c r="C21" i="25"/>
  <c r="C32" i="19"/>
  <c r="C46" i="20"/>
  <c r="C34" i="23"/>
  <c r="C30" i="23"/>
  <c r="C38" i="24"/>
  <c r="C19" i="25"/>
  <c r="C33" i="23"/>
  <c r="C37" i="24"/>
  <c r="C34" i="19"/>
  <c r="C30" i="19"/>
  <c r="C44" i="20"/>
  <c r="C40" i="24"/>
  <c r="C17" i="25"/>
  <c r="C47" i="20"/>
  <c r="C43" i="20"/>
  <c r="C39" i="24"/>
  <c r="C35" i="24"/>
  <c r="H31" i="10"/>
  <c r="C25" i="10"/>
  <c r="C24" i="10"/>
  <c r="C23" i="10"/>
  <c r="E42" i="25"/>
  <c r="D31" i="24"/>
  <c r="D26" i="23"/>
  <c r="D27" i="19"/>
  <c r="D28" i="19"/>
  <c r="D29" i="19"/>
  <c r="D39" i="20"/>
  <c r="D26" i="19"/>
  <c r="D40" i="20"/>
  <c r="D41" i="20"/>
  <c r="H25" i="10"/>
  <c r="H22" i="10"/>
  <c r="H23" i="10" l="1"/>
  <c r="C27" i="23"/>
  <c r="C32" i="24"/>
  <c r="C40" i="20"/>
  <c r="C14" i="25"/>
  <c r="C33" i="24"/>
  <c r="C41" i="20"/>
  <c r="C28" i="23"/>
  <c r="C29" i="23"/>
  <c r="C15" i="25"/>
  <c r="C34" i="24"/>
  <c r="C42" i="20"/>
  <c r="H24" i="10"/>
  <c r="C29" i="19"/>
  <c r="C28" i="19"/>
  <c r="C31" i="24"/>
  <c r="C27" i="19"/>
  <c r="C39" i="20"/>
  <c r="C26" i="19" s="1"/>
  <c r="C26" i="23"/>
  <c r="I16" i="20" l="1"/>
  <c r="Q18" i="20" l="1"/>
  <c r="Q17" i="20"/>
  <c r="Q16" i="20"/>
  <c r="J21" i="25" l="1"/>
  <c r="J20" i="25"/>
  <c r="J14" i="25"/>
  <c r="I29" i="20" l="1"/>
  <c r="H21" i="25" l="1"/>
  <c r="I33" i="20" l="1"/>
  <c r="I32" i="20"/>
  <c r="I31" i="20"/>
  <c r="I30" i="20"/>
  <c r="I34" i="20" l="1"/>
  <c r="J13" i="25" l="1"/>
  <c r="I17" i="20"/>
  <c r="I18" i="20"/>
  <c r="I19" i="20"/>
  <c r="I20" i="20"/>
  <c r="I21" i="20" l="1"/>
  <c r="C95" i="25"/>
  <c r="C71" i="24"/>
  <c r="C66" i="23"/>
  <c r="C79" i="20"/>
  <c r="C61" i="21"/>
  <c r="C66" i="19"/>
  <c r="C71" i="10"/>
  <c r="E53" i="25"/>
  <c r="J16" i="21"/>
  <c r="J17" i="21"/>
  <c r="J18" i="21"/>
  <c r="J19" i="21"/>
  <c r="J20" i="21"/>
  <c r="I16" i="21"/>
  <c r="I17" i="21"/>
  <c r="I18" i="21"/>
  <c r="I19" i="21"/>
  <c r="I20" i="21"/>
  <c r="I16" i="23"/>
  <c r="I17" i="23"/>
  <c r="I18" i="23"/>
  <c r="I19" i="23"/>
  <c r="I20" i="23"/>
  <c r="I21" i="23" l="1"/>
  <c r="J12" i="25"/>
  <c r="K17" i="21"/>
  <c r="K20" i="21"/>
  <c r="K16" i="21"/>
  <c r="K19" i="21"/>
  <c r="K18" i="21"/>
  <c r="D13" i="25" l="1"/>
  <c r="D12" i="25"/>
  <c r="K21" i="25"/>
  <c r="H20" i="25"/>
  <c r="H14" i="25"/>
  <c r="C13" i="25"/>
  <c r="H13" i="25" s="1"/>
  <c r="C12" i="25"/>
  <c r="H12" i="25" s="1"/>
  <c r="K12" i="25" s="1"/>
  <c r="D30" i="21" l="1"/>
  <c r="D29" i="21"/>
  <c r="D28" i="21"/>
  <c r="D27" i="21"/>
  <c r="D26" i="21"/>
  <c r="C26" i="21"/>
  <c r="L26" i="21" s="1"/>
  <c r="C31" i="21"/>
  <c r="C30" i="21"/>
  <c r="L30" i="21" s="1"/>
  <c r="C29" i="21"/>
  <c r="L29" i="21" s="1"/>
  <c r="C28" i="21"/>
  <c r="L28" i="21" s="1"/>
  <c r="C27" i="21"/>
  <c r="L27" i="21" s="1"/>
  <c r="J30" i="21" l="1"/>
  <c r="M30" i="21" s="1"/>
  <c r="N44" i="19"/>
  <c r="K14" i="25" l="1"/>
  <c r="J28" i="21"/>
  <c r="M28" i="21" s="1"/>
  <c r="I22" i="24" l="1"/>
  <c r="I23" i="24"/>
  <c r="I24" i="24"/>
  <c r="J26" i="21" l="1"/>
  <c r="M26" i="21" s="1"/>
  <c r="J29" i="21"/>
  <c r="M29" i="21" s="1"/>
  <c r="I21" i="24"/>
  <c r="I25" i="24"/>
  <c r="L26" i="24" l="1"/>
  <c r="J27" i="21"/>
  <c r="M27" i="21" s="1"/>
  <c r="K13" i="25"/>
  <c r="K20" i="25"/>
  <c r="H24" i="25" l="1"/>
  <c r="J24" i="25"/>
  <c r="E12" i="25"/>
  <c r="J27" i="23"/>
  <c r="M27" i="19"/>
  <c r="E13" i="25"/>
  <c r="I40" i="20"/>
  <c r="J32" i="24"/>
  <c r="J26" i="23"/>
  <c r="M26" i="19"/>
  <c r="I39" i="20"/>
  <c r="J31" i="24"/>
  <c r="M28" i="19"/>
  <c r="J33" i="24"/>
  <c r="I41" i="20"/>
  <c r="E14" i="25"/>
  <c r="J28" i="23"/>
  <c r="E24" i="25" l="1"/>
  <c r="D63" i="25" s="1"/>
  <c r="E57" i="25"/>
  <c r="C63" i="25" s="1"/>
  <c r="E63" i="25" l="1"/>
</calcChain>
</file>

<file path=xl/sharedStrings.xml><?xml version="1.0" encoding="utf-8"?>
<sst xmlns="http://schemas.openxmlformats.org/spreadsheetml/2006/main" count="208" uniqueCount="104">
  <si>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</si>
  <si>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</si>
  <si>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</si>
  <si>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</si>
  <si>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</si>
  <si>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</si>
  <si>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</si>
  <si>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</si>
  <si>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</si>
  <si>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</si>
  <si>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</si>
  <si>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</si>
  <si>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</si>
  <si>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</si>
  <si>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</si>
  <si>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</si>
  <si>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</si>
  <si>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</si>
  <si>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</si>
  <si>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</si>
  <si>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</si>
  <si>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</si>
  <si>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</si>
  <si>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</si>
  <si>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</si>
  <si>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</si>
  <si>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</si>
  <si>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</si>
  <si>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</si>
  <si>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</si>
  <si>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</si>
  <si>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</si>
  <si>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</si>
  <si>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</si>
  <si>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</si>
  <si>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</si>
  <si>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</si>
  <si>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</si>
  <si>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</si>
  <si>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</si>
  <si>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</si>
  <si>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</si>
  <si>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</si>
  <si>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</si>
  <si>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</si>
  <si>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</si>
  <si>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</si>
  <si>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</si>
  <si>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</si>
  <si>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</si>
  <si>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</si>
  <si>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</si>
  <si>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</si>
  <si>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</si>
  <si>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</si>
  <si>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</si>
  <si>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</si>
  <si>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</si>
  <si>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</si>
  <si>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</si>
  <si>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</si>
  <si>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</si>
  <si>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</si>
  <si>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</si>
  <si>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Maximaal subsidie bedrag</t>
  </si>
  <si>
    <t>Dit zijn kosten van geleverde materialen en/of diensten door derden.</t>
  </si>
  <si>
    <t>Loonkosten van medewerkers in dienst van de aanvrager.</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</si>
  <si>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</si>
  <si>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</si>
  <si>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</si>
  <si>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</si>
  <si>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</si>
  <si>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</si>
  <si>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</si>
  <si>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</si>
  <si>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</si>
  <si>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</si>
  <si>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</si>
  <si>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</si>
  <si>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</si>
  <si>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</si>
  <si>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</si>
  <si>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</si>
  <si>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</si>
  <si>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Kosten totaal</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</si>
  <si>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</si>
  <si>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</si>
  <si>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</si>
  <si>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</si>
  <si>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</si>
  <si>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</si>
  <si>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</si>
  <si>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</si>
  <si>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</si>
  <si>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</si>
  <si>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</si>
  <si>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</si>
  <si>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ASV subsidie</t>
  </si>
  <si>
    <t>In onderstaand overzicht vult u activiteiten in waarvoor u subsidie aanvraagt. Het is belangrijk dat u dit goed invult, want in de volgende tabbladen kunt u vervolgens per activiteit de (loon)kosten opgeven.</t>
  </si>
  <si>
    <t>Aangevraagd subsidiebedrag Provincie Overijssel:</t>
  </si>
  <si>
    <t>Aangevraagd subsidiebedrag Provincie Overijssel</t>
  </si>
  <si>
    <t xml:space="preserve">  </t>
  </si>
  <si>
    <t>Berekend uurtarief var. kosten + opslag</t>
  </si>
  <si>
    <t>Subsidie aanvraag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</si>
</sst>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5"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s>
  <fills count="10">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3">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right/>
      <top/>
      <bottom style="medium">
        <color theme="0"/>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61">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wrapText="1"/>
    </xf>
    <xf numFmtId="0" fontId="3" fillId="4" borderId="0" xfId="0" applyFont="1" applyFill="1" applyAlignment="1">
      <alignment vertical="top" wrapText="1"/>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9" fontId="3" fillId="4" borderId="0" xfId="2" applyFont="1" applyFill="1" applyAlignment="1">
      <alignment horizontal="center"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170" fontId="3" fillId="4" borderId="0" xfId="0" applyNumberFormat="1" applyFont="1" applyFill="1" applyAlignment="1">
      <alignment horizontal="center"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14" fontId="3" fillId="4" borderId="0" xfId="0" applyNumberFormat="1" applyFont="1" applyFill="1" applyAlignment="1">
      <alignment horizontal="center"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4" borderId="0" xfId="0" applyFont="1" applyFill="1" applyAlignment="1">
      <alignment wrapTex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7" xfId="0" applyNumberFormat="1" applyFont="1" applyFill="1" applyBorder="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170" fontId="3" fillId="5" borderId="0" xfId="0" applyNumberFormat="1"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7" xfId="0" applyNumberFormat="1" applyFont="1" applyFill="1" applyBorder="1" applyAlignment="1">
      <alignment horizontal="center" vertical="center" wrapText="1"/>
    </xf>
    <xf numFmtId="0" fontId="14" fillId="8"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6" xfId="0" applyNumberFormat="1" applyFont="1" applyFill="1" applyBorder="1" applyAlignment="1">
      <alignment vertical="center" wrapText="1"/>
    </xf>
    <xf numFmtId="170" fontId="14" fillId="2" borderId="28"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3" fillId="5" borderId="30" xfId="0" applyFont="1" applyFill="1" applyBorder="1" applyAlignment="1" applyProtection="1">
      <alignment horizontal="center" vertical="center"/>
      <protection locked="0"/>
    </xf>
    <xf numFmtId="0" fontId="14" fillId="3" borderId="32" xfId="0" applyFont="1" applyFill="1" applyBorder="1" applyAlignment="1">
      <alignment vertical="center"/>
    </xf>
    <xf numFmtId="0" fontId="14" fillId="3" borderId="32" xfId="0" applyFont="1" applyFill="1" applyBorder="1" applyAlignment="1">
      <alignment horizontal="left" vertical="center" indent="1"/>
    </xf>
    <xf numFmtId="0" fontId="2" fillId="3" borderId="32" xfId="0" applyFont="1" applyFill="1" applyBorder="1" applyAlignment="1">
      <alignment vertical="center"/>
    </xf>
    <xf numFmtId="0" fontId="2" fillId="3" borderId="32" xfId="0" applyFont="1" applyFill="1" applyBorder="1" applyAlignment="1">
      <alignment vertical="center" wrapText="1"/>
    </xf>
    <xf numFmtId="0" fontId="0" fillId="0" borderId="0" xfId="0"/>
    <xf numFmtId="49" fontId="9" fillId="2" borderId="0" xfId="0" applyNumberFormat="1" applyFont="1" applyFill="1" applyBorder="1" applyAlignment="1">
      <alignment horizontal="left" vertical="center" wrapText="1"/>
    </xf>
    <xf numFmtId="0" fontId="2" fillId="3" borderId="0" xfId="0" applyFont="1" applyFill="1" applyAlignment="1">
      <alignment horizontal="center" vertical="center" wrapText="1"/>
    </xf>
    <xf numFmtId="0" fontId="3" fillId="9" borderId="0" xfId="0" applyFont="1" applyFill="1" applyAlignment="1">
      <alignment horizontal="center" vertical="center"/>
    </xf>
    <xf numFmtId="0" fontId="3" fillId="9" borderId="0" xfId="0" applyFont="1" applyFill="1" applyAlignment="1">
      <alignment horizontal="left" vertical="center" wrapText="1"/>
    </xf>
    <xf numFmtId="2" fontId="3" fillId="5" borderId="0" xfId="5" applyNumberFormat="1" applyFont="1" applyFill="1" applyAlignment="1">
      <alignment horizontal="center" vertical="center"/>
    </xf>
    <xf numFmtId="1" fontId="3" fillId="9" borderId="0" xfId="0" applyNumberFormat="1" applyFont="1" applyFill="1" applyAlignment="1">
      <alignment horizontal="center" vertical="center"/>
    </xf>
    <xf numFmtId="0" fontId="3" fillId="9" borderId="0" xfId="0" applyFont="1" applyFill="1" applyAlignment="1">
      <alignment vertical="center" wrapText="1"/>
    </xf>
    <xf numFmtId="2" fontId="3" fillId="5" borderId="0" xfId="5" applyNumberFormat="1" applyFont="1" applyFill="1" applyBorder="1" applyAlignment="1">
      <alignment horizontal="center" vertical="center"/>
    </xf>
    <xf numFmtId="0" fontId="3" fillId="9" borderId="0" xfId="0" applyNumberFormat="1" applyFont="1" applyFill="1"/>
    <xf numFmtId="0" fontId="3" fillId="9" borderId="29" xfId="0" applyFont="1" applyFill="1" applyBorder="1" applyAlignment="1" applyProtection="1">
      <alignment horizontal="left" vertical="center" wrapText="1" indent="1"/>
      <protection locked="0"/>
    </xf>
    <xf numFmtId="0" fontId="3" fillId="9" borderId="0" xfId="0" applyFont="1" applyFill="1" applyAlignment="1" applyProtection="1">
      <alignment horizontal="center" vertical="center"/>
      <protection locked="0"/>
    </xf>
    <xf numFmtId="0" fontId="3" fillId="9" borderId="0" xfId="0" applyFont="1" applyFill="1" applyAlignment="1" applyProtection="1">
      <alignment horizontal="center" vertical="center" wrapText="1"/>
      <protection locked="0"/>
    </xf>
    <xf numFmtId="170" fontId="3" fillId="9" borderId="0" xfId="0" applyNumberFormat="1" applyFont="1" applyFill="1" applyAlignment="1" applyProtection="1">
      <alignment horizontal="center" vertical="center"/>
      <protection locked="0"/>
    </xf>
    <xf numFmtId="9" fontId="3" fillId="9" borderId="0" xfId="0" applyNumberFormat="1" applyFont="1" applyFill="1" applyAlignment="1" applyProtection="1">
      <alignment horizontal="center" vertical="center" wrapText="1"/>
      <protection locked="0"/>
    </xf>
    <xf numFmtId="0" fontId="3" fillId="9" borderId="0" xfId="0" applyFont="1" applyFill="1" applyBorder="1" applyAlignment="1" applyProtection="1">
      <alignment horizontal="center" vertical="center"/>
      <protection locked="0"/>
    </xf>
    <xf numFmtId="0" fontId="3" fillId="9" borderId="0" xfId="0" applyFont="1" applyFill="1" applyBorder="1" applyAlignment="1" applyProtection="1">
      <alignment horizontal="center" vertical="center" wrapText="1"/>
      <protection locked="0"/>
    </xf>
    <xf numFmtId="170" fontId="3" fillId="9" borderId="0" xfId="0" applyNumberFormat="1" applyFont="1" applyFill="1" applyBorder="1" applyAlignment="1" applyProtection="1">
      <alignment horizontal="center" vertical="center"/>
      <protection locked="0"/>
    </xf>
    <xf numFmtId="0" fontId="3" fillId="9" borderId="0" xfId="0" applyFont="1" applyFill="1" applyAlignment="1">
      <alignment horizontal="center" vertical="center" wrapText="1"/>
    </xf>
    <xf numFmtId="164" fontId="3" fillId="9" borderId="0" xfId="0" applyNumberFormat="1" applyFont="1" applyFill="1" applyAlignment="1">
      <alignment horizontal="center" vertical="center"/>
    </xf>
    <xf numFmtId="9" fontId="3" fillId="9" borderId="0" xfId="0" applyNumberFormat="1" applyFont="1" applyFill="1" applyAlignment="1">
      <alignment horizontal="center" vertical="center" wrapText="1"/>
    </xf>
    <xf numFmtId="171" fontId="3" fillId="9" borderId="22" xfId="5" applyNumberFormat="1" applyFont="1" applyFill="1" applyBorder="1" applyAlignment="1">
      <alignment horizontal="center" vertical="center" wrapText="1"/>
    </xf>
    <xf numFmtId="170" fontId="3" fillId="9" borderId="22" xfId="0" applyNumberFormat="1" applyFont="1" applyFill="1" applyBorder="1" applyAlignment="1">
      <alignment horizontal="left" vertical="center" wrapText="1" indent="1"/>
    </xf>
    <xf numFmtId="170" fontId="3" fillId="9" borderId="22" xfId="0" applyNumberFormat="1" applyFont="1" applyFill="1" applyBorder="1" applyAlignment="1">
      <alignment horizontal="center" vertical="center"/>
    </xf>
    <xf numFmtId="170" fontId="3" fillId="9" borderId="22" xfId="0" applyNumberFormat="1" applyFont="1" applyFill="1" applyBorder="1" applyAlignment="1">
      <alignment horizontal="center" wrapText="1"/>
    </xf>
    <xf numFmtId="170" fontId="3" fillId="9" borderId="25" xfId="0" applyNumberFormat="1" applyFont="1" applyFill="1" applyBorder="1" applyAlignment="1">
      <alignment horizontal="center" vertical="center"/>
    </xf>
    <xf numFmtId="0" fontId="2" fillId="2" borderId="0" xfId="0" applyFont="1" applyFill="1" applyAlignment="1">
      <alignment horizontal="center" vertical="center" wrapText="1"/>
    </xf>
    <xf numFmtId="170" fontId="3" fillId="2" borderId="0" xfId="0" applyNumberFormat="1" applyFont="1" applyFill="1" applyAlignment="1">
      <alignment horizontal="center" vertical="center"/>
    </xf>
    <xf numFmtId="170" fontId="3" fillId="2" borderId="20" xfId="0" applyNumberFormat="1" applyFont="1" applyFill="1" applyBorder="1" applyAlignment="1">
      <alignment horizontal="center" vertical="center" wrapText="1"/>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9" borderId="1" xfId="0" applyNumberFormat="1" applyFont="1" applyFill="1" applyBorder="1" applyAlignment="1">
      <alignment horizontal="left"/>
    </xf>
    <xf numFmtId="0" fontId="0" fillId="9" borderId="2" xfId="0" applyNumberFormat="1" applyFont="1" applyFill="1" applyBorder="1" applyAlignment="1">
      <alignment horizontal="left"/>
    </xf>
    <xf numFmtId="0" fontId="0" fillId="9" borderId="3" xfId="0" applyNumberFormat="1" applyFont="1" applyFill="1" applyBorder="1" applyAlignment="1">
      <alignment horizontal="left"/>
    </xf>
    <xf numFmtId="0" fontId="0" fillId="9" borderId="4" xfId="0" applyFill="1" applyBorder="1" applyAlignment="1">
      <alignment horizontal="left" vertical="top" wrapText="1"/>
    </xf>
    <xf numFmtId="0" fontId="0" fillId="9" borderId="5" xfId="0" applyFill="1" applyBorder="1" applyAlignment="1">
      <alignment horizontal="left" vertical="top" wrapText="1"/>
    </xf>
    <xf numFmtId="0" fontId="0" fillId="9" borderId="6" xfId="0" applyFill="1" applyBorder="1" applyAlignment="1">
      <alignment horizontal="left" vertical="top" wrapText="1"/>
    </xf>
    <xf numFmtId="0" fontId="0" fillId="9" borderId="7" xfId="0" applyFill="1" applyBorder="1" applyAlignment="1">
      <alignment horizontal="left" vertical="top" wrapText="1"/>
    </xf>
    <xf numFmtId="0" fontId="0" fillId="9" borderId="0"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11" xfId="0" applyFill="1" applyBorder="1" applyAlignment="1">
      <alignment horizontal="left" vertical="top" wrapText="1"/>
    </xf>
    <xf numFmtId="0" fontId="9" fillId="0" borderId="0" xfId="0" applyNumberFormat="1" applyFont="1" applyBorder="1"/>
    <xf numFmtId="0" fontId="0" fillId="9" borderId="1" xfId="0" applyNumberFormat="1" applyFont="1" applyFill="1" applyBorder="1" applyAlignment="1">
      <alignment horizontal="center"/>
    </xf>
    <xf numFmtId="0" fontId="0" fillId="9" borderId="2" xfId="0" applyNumberFormat="1" applyFont="1" applyFill="1" applyBorder="1" applyAlignment="1">
      <alignment horizontal="center"/>
    </xf>
    <xf numFmtId="0" fontId="0" fillId="9" borderId="3" xfId="0" applyNumberFormat="1" applyFont="1" applyFill="1" applyBorder="1" applyAlignment="1">
      <alignment horizontal="center"/>
    </xf>
    <xf numFmtId="0" fontId="3" fillId="9" borderId="30" xfId="0" applyFont="1" applyFill="1" applyBorder="1" applyAlignment="1" applyProtection="1">
      <alignment horizontal="left" vertical="center" wrapText="1" indent="1"/>
      <protection locked="0"/>
    </xf>
    <xf numFmtId="0" fontId="3" fillId="9" borderId="31" xfId="0" applyFont="1" applyFill="1" applyBorder="1" applyAlignment="1" applyProtection="1">
      <alignment horizontal="left" vertical="center" wrapText="1" indent="1"/>
      <protection locked="0"/>
    </xf>
    <xf numFmtId="0" fontId="3" fillId="9" borderId="29" xfId="0" applyFont="1" applyFill="1" applyBorder="1" applyAlignment="1" applyProtection="1">
      <alignment horizontal="left" vertical="center" wrapText="1" indent="1"/>
      <protection locked="0"/>
    </xf>
    <xf numFmtId="0" fontId="22" fillId="9" borderId="29" xfId="0" applyFont="1" applyFill="1" applyBorder="1" applyAlignment="1" applyProtection="1">
      <alignment horizontal="left" vertical="center" wrapText="1" indent="1"/>
      <protection locked="0"/>
    </xf>
    <xf numFmtId="0" fontId="14" fillId="3" borderId="0" xfId="0" applyFont="1" applyFill="1" applyBorder="1" applyAlignment="1">
      <alignment horizontal="center" vertical="center" wrapText="1"/>
    </xf>
    <xf numFmtId="0" fontId="0" fillId="0" borderId="0" xfId="0"/>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vertical="center" wrapText="1" indent="1"/>
    </xf>
    <xf numFmtId="170" fontId="2" fillId="2" borderId="0" xfId="0" applyNumberFormat="1" applyFont="1" applyFill="1" applyAlignment="1">
      <alignment horizontal="center" vertical="center" wrapText="1"/>
    </xf>
    <xf numFmtId="0" fontId="9" fillId="2" borderId="0" xfId="0" applyFont="1" applyFill="1" applyAlignment="1">
      <alignment horizontal="left" vertical="top" wrapText="1"/>
    </xf>
    <xf numFmtId="0" fontId="3" fillId="2" borderId="0" xfId="0" applyFont="1" applyFill="1" applyAlignment="1">
      <alignment horizontal="left" vertical="center" wrapText="1" inden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18" fillId="2" borderId="0" xfId="0" applyNumberFormat="1" applyFont="1" applyFill="1" applyAlignment="1">
      <alignment horizontal="left" vertical="top" wrapText="1"/>
    </xf>
    <xf numFmtId="0" fontId="3" fillId="9" borderId="16" xfId="0" applyFont="1" applyFill="1" applyBorder="1" applyAlignment="1">
      <alignment horizontal="left" vertical="center" indent="1"/>
    </xf>
    <xf numFmtId="0" fontId="3" fillId="9" borderId="15" xfId="0" applyFont="1" applyFill="1" applyBorder="1" applyAlignment="1">
      <alignment horizontal="left" vertical="center" indent="1"/>
    </xf>
    <xf numFmtId="170" fontId="1" fillId="0" borderId="0" xfId="0" applyNumberFormat="1" applyFont="1" applyBorder="1" applyAlignment="1">
      <alignment horizontal="center"/>
    </xf>
    <xf numFmtId="0" fontId="3" fillId="9" borderId="22" xfId="0" applyFont="1" applyFill="1" applyBorder="1" applyAlignment="1">
      <alignment horizontal="left" vertical="center" indent="1"/>
    </xf>
    <xf numFmtId="0" fontId="5" fillId="5" borderId="27"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9" borderId="17" xfId="0" applyFont="1" applyFill="1" applyBorder="1" applyAlignment="1">
      <alignment horizontal="left" vertical="center" indent="1"/>
    </xf>
    <xf numFmtId="0" fontId="3" fillId="9" borderId="24" xfId="0" applyFont="1" applyFill="1" applyBorder="1" applyAlignment="1">
      <alignment horizontal="left" vertical="center" indent="1"/>
    </xf>
    <xf numFmtId="0" fontId="19" fillId="7" borderId="0" xfId="0" applyFont="1" applyFill="1" applyBorder="1" applyAlignment="1">
      <alignment horizontal="left" vertical="top" wrapText="1"/>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08">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val="0"/>
        <i val="0"/>
        <strike val="0"/>
        <condense val="0"/>
        <extend val="0"/>
        <outline val="0"/>
        <shadow val="0"/>
        <u val="none"/>
        <vertAlign val="baseline"/>
        <sz val="8"/>
        <color auto="1"/>
        <name val="Verdana"/>
        <family val="2"/>
        <scheme val="none"/>
      </font>
      <numFmt numFmtId="170" formatCode="&quot;€&quot;\ #,##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family val="2"/>
        <scheme val="none"/>
      </font>
      <numFmt numFmtId="1" formatCode="0"/>
      <fill>
        <patternFill patternType="solid">
          <fgColor indexed="64"/>
          <bgColor rgb="FFD4EDF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family val="2"/>
        <scheme val="none"/>
      </font>
      <numFmt numFmtId="168" formatCode="[$€-413]\ #,##0.00;[$€-413]\ \-#,##0.00"/>
      <fill>
        <patternFill patternType="solid">
          <fgColor indexed="64"/>
          <bgColor theme="0" tint="-0.14999847407452621"/>
        </patternFill>
      </fill>
      <alignment horizontal="center" vertical="center" textRotation="0" wrapText="0" indent="0" justifyLastLine="0" shrinkToFit="0" readingOrder="0"/>
    </dxf>
    <dxf>
      <font>
        <color auto="1"/>
      </font>
      <numFmt numFmtId="168" formatCode="[$€-413]\ #,##0.00;[$€-413]\ \-#,##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family val="2"/>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family val="2"/>
        <scheme val="none"/>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family val="2"/>
        <scheme val="none"/>
      </font>
      <fill>
        <patternFill patternType="solid">
          <fgColor indexed="64"/>
          <bgColor rgb="FFD4EDF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07"/>
      <tableStyleElement type="headerRow" dxfId="206"/>
      <tableStyleElement type="totalRow" dxfId="205"/>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Totaaloverzicht!A1"/><Relationship Id="rId5" Type="http://schemas.openxmlformats.org/officeDocument/2006/relationships/hyperlink" Target="#'(Loon)kosten derden'!A1"/><Relationship Id="rId4" Type="http://schemas.openxmlformats.org/officeDocument/2006/relationships/hyperlink" Target="#Personeelskosten!A1"/></Relationships>
</file>

<file path=xl/drawings/_rels/drawing2.xml.rels><?xml version="1.0" encoding="UTF-8" standalone="yes"?>
<Relationships xmlns="http://schemas.openxmlformats.org/package/2006/relationships"><Relationship Id="rId3" Type="http://schemas.openxmlformats.org/officeDocument/2006/relationships/hyperlink" Target="#Totaaloverzicht!A1"/><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hyperlink" Target="#Beginpagina!A1"/></Relationships>
</file>

<file path=xl/drawings/_rels/drawing3.xml.rels><?xml version="1.0" encoding="UTF-8" standalone="yes"?>
<Relationships xmlns="http://schemas.openxmlformats.org/package/2006/relationships"><Relationship Id="rId3" Type="http://schemas.openxmlformats.org/officeDocument/2006/relationships/hyperlink" Target="#Totaaloverzicht!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Personeelskosten!A1"/><Relationship Id="rId4" Type="http://schemas.openxmlformats.org/officeDocument/2006/relationships/hyperlink" Target="#Beginpagina!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s>
</file>

<file path=xl/drawings/_rels/drawing6.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 derden'!A1"/><Relationship Id="rId5" Type="http://schemas.openxmlformats.org/officeDocument/2006/relationships/hyperlink" Target="#Personeelskosten!A1"/><Relationship Id="rId4" Type="http://schemas.openxmlformats.org/officeDocument/2006/relationships/hyperlink" Target="#Beginpagina!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Loon)kosten derden'!A1"/><Relationship Id="rId5" Type="http://schemas.openxmlformats.org/officeDocument/2006/relationships/hyperlink" Target="#Personeelskosten!A1"/><Relationship Id="rId4"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9</xdr:col>
      <xdr:colOff>180975</xdr:colOff>
      <xdr:row>5</xdr:row>
      <xdr:rowOff>29159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161417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217004</xdr:colOff>
      <xdr:row>5</xdr:row>
      <xdr:rowOff>26920</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50</xdr:row>
      <xdr:rowOff>128445</xdr:rowOff>
    </xdr:from>
    <xdr:to>
      <xdr:col>3</xdr:col>
      <xdr:colOff>2994908</xdr:colOff>
      <xdr:row>69</xdr:row>
      <xdr:rowOff>140179</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51</xdr:row>
      <xdr:rowOff>90419</xdr:rowOff>
    </xdr:from>
    <xdr:to>
      <xdr:col>6</xdr:col>
      <xdr:colOff>247579</xdr:colOff>
      <xdr:row>53</xdr:row>
      <xdr:rowOff>40331</xdr:rowOff>
    </xdr:to>
    <xdr:sp macro="" textlink="">
      <xdr:nvSpPr>
        <xdr:cNvPr id="5" name="ga naar Loon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091419"/>
          <a:ext cx="2300468"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53</xdr:row>
      <xdr:rowOff>128519</xdr:rowOff>
    </xdr:from>
    <xdr:to>
      <xdr:col>6</xdr:col>
      <xdr:colOff>244135</xdr:colOff>
      <xdr:row>55</xdr:row>
      <xdr:rowOff>79145</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192067" y="8396219"/>
          <a:ext cx="2300468"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56</xdr:row>
      <xdr:rowOff>17394</xdr:rowOff>
    </xdr:from>
    <xdr:to>
      <xdr:col>6</xdr:col>
      <xdr:colOff>244135</xdr:colOff>
      <xdr:row>57</xdr:row>
      <xdr:rowOff>95020</xdr:rowOff>
    </xdr:to>
    <xdr:sp macro="" textlink="">
      <xdr:nvSpPr>
        <xdr:cNvPr id="19" name="ga naar Totaaloverzicht">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4141267" y="9961494"/>
          <a:ext cx="2059168" cy="2046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48</xdr:row>
      <xdr:rowOff>131788</xdr:rowOff>
    </xdr:from>
    <xdr:to>
      <xdr:col>5</xdr:col>
      <xdr:colOff>275373</xdr:colOff>
      <xdr:row>50</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27976</xdr:colOff>
      <xdr:row>0</xdr:row>
      <xdr:rowOff>115956</xdr:rowOff>
    </xdr:from>
    <xdr:to>
      <xdr:col>15</xdr:col>
      <xdr:colOff>544194</xdr:colOff>
      <xdr:row>6</xdr:row>
      <xdr:rowOff>950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6" y="115956"/>
          <a:ext cx="10849573" cy="923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17674</xdr:colOff>
      <xdr:row>45</xdr:row>
      <xdr:rowOff>128445</xdr:rowOff>
    </xdr:from>
    <xdr:to>
      <xdr:col>8</xdr:col>
      <xdr:colOff>178722</xdr:colOff>
      <xdr:row>64</xdr:row>
      <xdr:rowOff>222795</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8</xdr:col>
      <xdr:colOff>140630</xdr:colOff>
      <xdr:row>47</xdr:row>
      <xdr:rowOff>94561</xdr:rowOff>
    </xdr:from>
    <xdr:to>
      <xdr:col>12</xdr:col>
      <xdr:colOff>262759</xdr:colOff>
      <xdr:row>49</xdr:row>
      <xdr:rowOff>45187</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52802" y="8417440"/>
          <a:ext cx="2611767" cy="213385"/>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8</xdr:col>
      <xdr:colOff>127930</xdr:colOff>
      <xdr:row>50</xdr:row>
      <xdr:rowOff>21536</xdr:rowOff>
    </xdr:from>
    <xdr:to>
      <xdr:col>12</xdr:col>
      <xdr:colOff>250059</xdr:colOff>
      <xdr:row>51</xdr:row>
      <xdr:rowOff>99162</xdr:rowOff>
    </xdr:to>
    <xdr:sp macro="" textlink="">
      <xdr:nvSpPr>
        <xdr:cNvPr id="25" name="ga naar Totaaloverzicht">
          <a:hlinkClick xmlns:r="http://schemas.openxmlformats.org/officeDocument/2006/relationships" r:id="rId3"/>
          <a:extLst>
            <a:ext uri="{FF2B5EF4-FFF2-40B4-BE49-F238E27FC236}">
              <a16:creationId xmlns:a16="http://schemas.microsoft.com/office/drawing/2014/main" id="{00000000-0008-0000-0100-000019000000}"/>
            </a:ext>
          </a:extLst>
        </xdr:cNvPr>
        <xdr:cNvSpPr/>
      </xdr:nvSpPr>
      <xdr:spPr>
        <a:xfrm>
          <a:off x="4782480" y="9952936"/>
          <a:ext cx="3055829" cy="2046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8</xdr:col>
      <xdr:colOff>228962</xdr:colOff>
      <xdr:row>43</xdr:row>
      <xdr:rowOff>131788</xdr:rowOff>
    </xdr:from>
    <xdr:to>
      <xdr:col>13</xdr:col>
      <xdr:colOff>52862</xdr:colOff>
      <xdr:row>45</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158846</xdr:colOff>
      <xdr:row>47</xdr:row>
      <xdr:rowOff>94561</xdr:rowOff>
    </xdr:from>
    <xdr:to>
      <xdr:col>8</xdr:col>
      <xdr:colOff>49421</xdr:colOff>
      <xdr:row>49</xdr:row>
      <xdr:rowOff>46571</xdr:rowOff>
    </xdr:to>
    <xdr:sp macro="" textlink="">
      <xdr:nvSpPr>
        <xdr:cNvPr id="10" name="terug naar Beginpagina">
          <a:hlinkClick xmlns:r="http://schemas.openxmlformats.org/officeDocument/2006/relationships" r:id="rId4"/>
          <a:extLst>
            <a:ext uri="{FF2B5EF4-FFF2-40B4-BE49-F238E27FC236}">
              <a16:creationId xmlns:a16="http://schemas.microsoft.com/office/drawing/2014/main" id="{00000000-0008-0000-0100-00000A000000}"/>
            </a:ext>
          </a:extLst>
        </xdr:cNvPr>
        <xdr:cNvSpPr/>
      </xdr:nvSpPr>
      <xdr:spPr>
        <a:xfrm flipH="1">
          <a:off x="1968596" y="8419411"/>
          <a:ext cx="2195625"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43</xdr:row>
      <xdr:rowOff>131788</xdr:rowOff>
    </xdr:from>
    <xdr:to>
      <xdr:col>6</xdr:col>
      <xdr:colOff>372871</xdr:colOff>
      <xdr:row>45</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342900</xdr:colOff>
      <xdr:row>6</xdr:row>
      <xdr:rowOff>114300</xdr:rowOff>
    </xdr:from>
    <xdr:to>
      <xdr:col>16</xdr:col>
      <xdr:colOff>6458</xdr:colOff>
      <xdr:row>10</xdr:row>
      <xdr:rowOff>7339</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91675" y="1152525"/>
          <a:ext cx="1365358"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10</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218938</xdr:colOff>
      <xdr:row>5</xdr:row>
      <xdr:rowOff>66538</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7</xdr:col>
      <xdr:colOff>723900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58</xdr:row>
      <xdr:rowOff>128445</xdr:rowOff>
    </xdr:from>
    <xdr:to>
      <xdr:col>7</xdr:col>
      <xdr:colOff>178006</xdr:colOff>
      <xdr:row>77</xdr:row>
      <xdr:rowOff>140179</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88210</xdr:rowOff>
    </xdr:from>
    <xdr:to>
      <xdr:col>9</xdr:col>
      <xdr:colOff>371475</xdr:colOff>
      <xdr:row>62</xdr:row>
      <xdr:rowOff>57149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200-000018000000}"/>
            </a:ext>
          </a:extLst>
        </xdr:cNvPr>
        <xdr:cNvSpPr/>
      </xdr:nvSpPr>
      <xdr:spPr>
        <a:xfrm>
          <a:off x="7226397" y="13242235"/>
          <a:ext cx="1669953" cy="23563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56</xdr:row>
      <xdr:rowOff>131788</xdr:rowOff>
    </xdr:from>
    <xdr:to>
      <xdr:col>9</xdr:col>
      <xdr:colOff>393623</xdr:colOff>
      <xdr:row>58</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1638300</xdr:colOff>
      <xdr:row>60</xdr:row>
      <xdr:rowOff>94561</xdr:rowOff>
    </xdr:from>
    <xdr:to>
      <xdr:col>7</xdr:col>
      <xdr:colOff>59478</xdr:colOff>
      <xdr:row>62</xdr:row>
      <xdr:rowOff>47625</xdr:rowOff>
    </xdr:to>
    <xdr:sp macro="" textlink="">
      <xdr:nvSpPr>
        <xdr:cNvPr id="9" name="terug naar Beginpagina">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flipH="1">
          <a:off x="5429250" y="13248586"/>
          <a:ext cx="1735878" cy="21976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56</xdr:row>
      <xdr:rowOff>131788</xdr:rowOff>
    </xdr:from>
    <xdr:to>
      <xdr:col>6</xdr:col>
      <xdr:colOff>171940</xdr:colOff>
      <xdr:row>58</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4</xdr:col>
      <xdr:colOff>1637950</xdr:colOff>
      <xdr:row>62</xdr:row>
      <xdr:rowOff>132661</xdr:rowOff>
    </xdr:from>
    <xdr:to>
      <xdr:col>7</xdr:col>
      <xdr:colOff>59477</xdr:colOff>
      <xdr:row>64</xdr:row>
      <xdr:rowOff>85725</xdr:rowOff>
    </xdr:to>
    <xdr:sp macro="" textlink="">
      <xdr:nvSpPr>
        <xdr:cNvPr id="28" name="terug naar Loonkosten">
          <a:hlinkClick xmlns:r="http://schemas.openxmlformats.org/officeDocument/2006/relationships" r:id="rId5"/>
          <a:extLst>
            <a:ext uri="{FF2B5EF4-FFF2-40B4-BE49-F238E27FC236}">
              <a16:creationId xmlns:a16="http://schemas.microsoft.com/office/drawing/2014/main" id="{00000000-0008-0000-0200-00001C000000}"/>
            </a:ext>
          </a:extLst>
        </xdr:cNvPr>
        <xdr:cNvSpPr/>
      </xdr:nvSpPr>
      <xdr:spPr>
        <a:xfrm flipH="1">
          <a:off x="5428900" y="13553386"/>
          <a:ext cx="1736227" cy="21976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14</xdr:col>
      <xdr:colOff>209549</xdr:colOff>
      <xdr:row>5</xdr:row>
      <xdr:rowOff>52664</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45</xdr:row>
      <xdr:rowOff>128474</xdr:rowOff>
    </xdr:from>
    <xdr:to>
      <xdr:col>7</xdr:col>
      <xdr:colOff>179265</xdr:colOff>
      <xdr:row>64</xdr:row>
      <xdr:rowOff>140179</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47</xdr:row>
      <xdr:rowOff>94842</xdr:rowOff>
    </xdr:from>
    <xdr:to>
      <xdr:col>10</xdr:col>
      <xdr:colOff>244386</xdr:colOff>
      <xdr:row>49</xdr:row>
      <xdr:rowOff>45540</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886" y="8314917"/>
          <a:ext cx="2151000" cy="21739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141261</xdr:colOff>
      <xdr:row>49</xdr:row>
      <xdr:rowOff>132942</xdr:rowOff>
    </xdr:from>
    <xdr:to>
      <xdr:col>10</xdr:col>
      <xdr:colOff>244386</xdr:colOff>
      <xdr:row>51</xdr:row>
      <xdr:rowOff>83640</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3998886" y="8619717"/>
          <a:ext cx="2151000" cy="21739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43</xdr:row>
      <xdr:rowOff>131788</xdr:rowOff>
    </xdr:from>
    <xdr:to>
      <xdr:col>9</xdr:col>
      <xdr:colOff>393118</xdr:colOff>
      <xdr:row>45</xdr:row>
      <xdr:rowOff>93875</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635088</xdr:colOff>
      <xdr:row>47</xdr:row>
      <xdr:rowOff>94842</xdr:rowOff>
    </xdr:from>
    <xdr:to>
      <xdr:col>7</xdr:col>
      <xdr:colOff>61375</xdr:colOff>
      <xdr:row>49</xdr:row>
      <xdr:rowOff>47206</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635213" y="8314917"/>
          <a:ext cx="2283787" cy="219064"/>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49</xdr:row>
      <xdr:rowOff>132942</xdr:rowOff>
    </xdr:from>
    <xdr:to>
      <xdr:col>7</xdr:col>
      <xdr:colOff>61375</xdr:colOff>
      <xdr:row>51</xdr:row>
      <xdr:rowOff>85859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13" y="8619717"/>
          <a:ext cx="2283787" cy="21961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635088</xdr:colOff>
      <xdr:row>52</xdr:row>
      <xdr:rowOff>37692</xdr:rowOff>
    </xdr:from>
    <xdr:to>
      <xdr:col>7</xdr:col>
      <xdr:colOff>61375</xdr:colOff>
      <xdr:row>53</xdr:row>
      <xdr:rowOff>122990</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635213" y="8924517"/>
          <a:ext cx="2283787" cy="21864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43</xdr:row>
      <xdr:rowOff>131788</xdr:rowOff>
    </xdr:from>
    <xdr:to>
      <xdr:col>6</xdr:col>
      <xdr:colOff>173531</xdr:colOff>
      <xdr:row>45</xdr:row>
      <xdr:rowOff>91347</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266700</xdr:colOff>
      <xdr:row>5</xdr:row>
      <xdr:rowOff>104775</xdr:rowOff>
    </xdr:from>
    <xdr:to>
      <xdr:col>14</xdr:col>
      <xdr:colOff>193783</xdr:colOff>
      <xdr:row>9</xdr:row>
      <xdr:rowOff>58139</xdr:rowOff>
    </xdr:to>
    <xdr:pic>
      <xdr:nvPicPr>
        <xdr:cNvPr id="18" name="LogoOverijssel">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13</xdr:col>
      <xdr:colOff>533400</xdr:colOff>
      <xdr:row>5</xdr:row>
      <xdr:rowOff>61579</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50</xdr:row>
      <xdr:rowOff>128437</xdr:rowOff>
    </xdr:from>
    <xdr:to>
      <xdr:col>7</xdr:col>
      <xdr:colOff>179046</xdr:colOff>
      <xdr:row>69</xdr:row>
      <xdr:rowOff>140179</xdr:rowOff>
    </xdr:to>
    <xdr:sp macro="" textlink="">
      <xdr:nvSpPr>
        <xdr:cNvPr id="6" name="Rectangle 5">
          <a:extLst>
            <a:ext uri="{FF2B5EF4-FFF2-40B4-BE49-F238E27FC236}">
              <a16:creationId xmlns:a16="http://schemas.microsoft.com/office/drawing/2014/main" id="{00000000-0008-0000-05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141006</xdr:colOff>
      <xdr:row>52</xdr:row>
      <xdr:rowOff>94489</xdr:rowOff>
    </xdr:from>
    <xdr:to>
      <xdr:col>10</xdr:col>
      <xdr:colOff>244386</xdr:colOff>
      <xdr:row>54</xdr:row>
      <xdr:rowOff>45271</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500-000018000000}"/>
            </a:ext>
          </a:extLst>
        </xdr:cNvPr>
        <xdr:cNvSpPr/>
      </xdr:nvSpPr>
      <xdr:spPr>
        <a:xfrm>
          <a:off x="3998631" y="9209914"/>
          <a:ext cx="2151255" cy="217482"/>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48</xdr:row>
      <xdr:rowOff>131788</xdr:rowOff>
    </xdr:from>
    <xdr:to>
      <xdr:col>9</xdr:col>
      <xdr:colOff>393206</xdr:colOff>
      <xdr:row>50</xdr:row>
      <xdr:rowOff>93521</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52</xdr:row>
      <xdr:rowOff>94489</xdr:rowOff>
    </xdr:from>
    <xdr:to>
      <xdr:col>7</xdr:col>
      <xdr:colOff>61045</xdr:colOff>
      <xdr:row>54</xdr:row>
      <xdr:rowOff>46408</xdr:rowOff>
    </xdr:to>
    <xdr:sp macro="" textlink="">
      <xdr:nvSpPr>
        <xdr:cNvPr id="9" name="terug naar Beginpagina">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flipH="1">
          <a:off x="1635216" y="9209914"/>
          <a:ext cx="2283454" cy="218619"/>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635091</xdr:colOff>
      <xdr:row>54</xdr:row>
      <xdr:rowOff>132589</xdr:rowOff>
    </xdr:from>
    <xdr:to>
      <xdr:col>7</xdr:col>
      <xdr:colOff>61045</xdr:colOff>
      <xdr:row>56</xdr:row>
      <xdr:rowOff>83098</xdr:rowOff>
    </xdr:to>
    <xdr:sp macro="" textlink="">
      <xdr:nvSpPr>
        <xdr:cNvPr id="10" name="terug naar Loonkosten">
          <a:hlinkClick xmlns:r="http://schemas.openxmlformats.org/officeDocument/2006/relationships" r:id="rId5"/>
          <a:extLst>
            <a:ext uri="{FF2B5EF4-FFF2-40B4-BE49-F238E27FC236}">
              <a16:creationId xmlns:a16="http://schemas.microsoft.com/office/drawing/2014/main" id="{00000000-0008-0000-0500-00000A000000}"/>
            </a:ext>
          </a:extLst>
        </xdr:cNvPr>
        <xdr:cNvSpPr/>
      </xdr:nvSpPr>
      <xdr:spPr>
        <a:xfrm flipH="1">
          <a:off x="1635216" y="9514714"/>
          <a:ext cx="2283454" cy="217209"/>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635091</xdr:colOff>
      <xdr:row>57</xdr:row>
      <xdr:rowOff>37339</xdr:rowOff>
    </xdr:from>
    <xdr:to>
      <xdr:col>7</xdr:col>
      <xdr:colOff>61045</xdr:colOff>
      <xdr:row>58</xdr:row>
      <xdr:rowOff>125386</xdr:rowOff>
    </xdr:to>
    <xdr:sp macro="" textlink="">
      <xdr:nvSpPr>
        <xdr:cNvPr id="11" name="terug naar (Loon)kosten derden">
          <a:hlinkClick xmlns:r="http://schemas.openxmlformats.org/officeDocument/2006/relationships" r:id="rId6"/>
          <a:extLst>
            <a:ext uri="{FF2B5EF4-FFF2-40B4-BE49-F238E27FC236}">
              <a16:creationId xmlns:a16="http://schemas.microsoft.com/office/drawing/2014/main" id="{00000000-0008-0000-0500-00000B000000}"/>
            </a:ext>
          </a:extLst>
        </xdr:cNvPr>
        <xdr:cNvSpPr/>
      </xdr:nvSpPr>
      <xdr:spPr>
        <a:xfrm flipH="1">
          <a:off x="1635216" y="9819514"/>
          <a:ext cx="2283454" cy="22139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48</xdr:row>
      <xdr:rowOff>131788</xdr:rowOff>
    </xdr:from>
    <xdr:to>
      <xdr:col>6</xdr:col>
      <xdr:colOff>173255</xdr:colOff>
      <xdr:row>50</xdr:row>
      <xdr:rowOff>90969</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498583</xdr:colOff>
      <xdr:row>9</xdr:row>
      <xdr:rowOff>39089</xdr:rowOff>
    </xdr:to>
    <xdr:pic>
      <xdr:nvPicPr>
        <xdr:cNvPr id="18" name="LogoOverijssel">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638047</xdr:colOff>
      <xdr:row>59</xdr:row>
      <xdr:rowOff>75439</xdr:rowOff>
    </xdr:from>
    <xdr:to>
      <xdr:col>7</xdr:col>
      <xdr:colOff>64001</xdr:colOff>
      <xdr:row>61</xdr:row>
      <xdr:rowOff>30137</xdr:rowOff>
    </xdr:to>
    <xdr:sp macro="" textlink="">
      <xdr:nvSpPr>
        <xdr:cNvPr id="17" name="terug naar Overige kosten vrijwilligers">
          <a:hlinkClick xmlns:r="http://schemas.openxmlformats.org/officeDocument/2006/relationships" r:id="rId8"/>
          <a:extLst>
            <a:ext uri="{FF2B5EF4-FFF2-40B4-BE49-F238E27FC236}">
              <a16:creationId xmlns:a16="http://schemas.microsoft.com/office/drawing/2014/main" id="{00000000-0008-0000-0500-000011000000}"/>
            </a:ext>
          </a:extLst>
        </xdr:cNvPr>
        <xdr:cNvSpPr/>
      </xdr:nvSpPr>
      <xdr:spPr>
        <a:xfrm flipH="1">
          <a:off x="1638172" y="10181464"/>
          <a:ext cx="2283454" cy="22139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9</xdr:col>
      <xdr:colOff>114300</xdr:colOff>
      <xdr:row>5</xdr:row>
      <xdr:rowOff>25984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153229</xdr:colOff>
      <xdr:row>9</xdr:row>
      <xdr:rowOff>31242</xdr:rowOff>
    </xdr:to>
    <xdr:pic>
      <xdr:nvPicPr>
        <xdr:cNvPr id="4" name="LogoOverijssel">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220179</xdr:colOff>
      <xdr:row>5</xdr:row>
      <xdr:rowOff>30095</xdr:rowOff>
    </xdr:to>
    <xdr:pic>
      <xdr:nvPicPr>
        <xdr:cNvPr id="5" name="Picture 4">
          <a:extLst>
            <a:ext uri="{FF2B5EF4-FFF2-40B4-BE49-F238E27FC236}">
              <a16:creationId xmlns:a16="http://schemas.microsoft.com/office/drawing/2014/main" id="{00000000-0008-0000-06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3</xdr:col>
      <xdr:colOff>2821180</xdr:colOff>
      <xdr:row>74</xdr:row>
      <xdr:rowOff>128475</xdr:rowOff>
    </xdr:from>
    <xdr:to>
      <xdr:col>3</xdr:col>
      <xdr:colOff>2994907</xdr:colOff>
      <xdr:row>93</xdr:row>
      <xdr:rowOff>140179</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569151</xdr:colOff>
      <xdr:row>76</xdr:row>
      <xdr:rowOff>94843</xdr:rowOff>
    </xdr:from>
    <xdr:to>
      <xdr:col>3</xdr:col>
      <xdr:colOff>2867439</xdr:colOff>
      <xdr:row>78</xdr:row>
      <xdr:rowOff>47206</xdr:rowOff>
    </xdr:to>
    <xdr:sp macro="" textlink="">
      <xdr:nvSpPr>
        <xdr:cNvPr id="10" name="terug naar Beginpagina">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807401" y="12239218"/>
          <a:ext cx="2298288" cy="21906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569151</xdr:colOff>
      <xdr:row>78</xdr:row>
      <xdr:rowOff>132943</xdr:rowOff>
    </xdr:from>
    <xdr:to>
      <xdr:col>3</xdr:col>
      <xdr:colOff>2867439</xdr:colOff>
      <xdr:row>80</xdr:row>
      <xdr:rowOff>85032</xdr:rowOff>
    </xdr:to>
    <xdr:sp macro="" textlink="">
      <xdr:nvSpPr>
        <xdr:cNvPr id="11" name="terug naar Loonkost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807401" y="12544018"/>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569151</xdr:colOff>
      <xdr:row>81</xdr:row>
      <xdr:rowOff>37693</xdr:rowOff>
    </xdr:from>
    <xdr:to>
      <xdr:col>3</xdr:col>
      <xdr:colOff>2867439</xdr:colOff>
      <xdr:row>82</xdr:row>
      <xdr:rowOff>122992</xdr:rowOff>
    </xdr:to>
    <xdr:sp macro="" textlink="">
      <xdr:nvSpPr>
        <xdr:cNvPr id="12" name="terug naar (Loon)kosten derden">
          <a:hlinkClick xmlns:r="http://schemas.openxmlformats.org/officeDocument/2006/relationships" r:id="rId6"/>
          <a:extLst>
            <a:ext uri="{FF2B5EF4-FFF2-40B4-BE49-F238E27FC236}">
              <a16:creationId xmlns:a16="http://schemas.microsoft.com/office/drawing/2014/main" id="{00000000-0008-0000-0600-00000C000000}"/>
            </a:ext>
          </a:extLst>
        </xdr:cNvPr>
        <xdr:cNvSpPr/>
      </xdr:nvSpPr>
      <xdr:spPr>
        <a:xfrm flipH="1">
          <a:off x="1807401" y="12848818"/>
          <a:ext cx="2298288" cy="2186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72</xdr:row>
      <xdr:rowOff>131788</xdr:rowOff>
    </xdr:from>
    <xdr:to>
      <xdr:col>3</xdr:col>
      <xdr:colOff>2259053</xdr:colOff>
      <xdr:row>74</xdr:row>
      <xdr:rowOff>91347</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Loonkosten" displayName="Loonkosten" ref="A15:P20" totalsRowShown="0" headerRowDxfId="194" dataDxfId="193" totalsRowDxfId="192">
  <tableColumns count="16">
    <tableColumn id="3" xr3:uid="{00000000-0010-0000-0000-000003000000}" name="Kolom2" dataDxfId="191" totalsRowDxfId="190"/>
    <tableColumn id="6" xr3:uid="{00000000-0010-0000-0000-000006000000}" name="Kolom3" dataDxfId="189" totalsRowDxfId="188"/>
    <tableColumn id="1" xr3:uid="{00000000-0010-0000-0000-000001000000}" name="Activiteit (klik op de cel en vul deze altijd in)" dataDxfId="187" totalsRowDxfId="186"/>
    <tableColumn id="2" xr3:uid="{00000000-0010-0000-0000-000002000000}" name="Loonkostensoort (klik op de cel voor info)" dataDxfId="185" totalsRowDxfId="184"/>
    <tableColumn id="12" xr3:uid="{00000000-0010-0000-0000-00000C000000}" name="Functie betrokkene" dataDxfId="183" totalsRowDxfId="182"/>
    <tableColumn id="13" xr3:uid="{00000000-0010-0000-0000-00000D000000}" name="Brutoloon per jaar" dataDxfId="181" totalsRowDxfId="180" dataCellStyle="Valuta"/>
    <tableColumn id="7" xr3:uid="{00000000-0010-0000-0000-000007000000}" name=" " totalsRowDxfId="179" dataCellStyle="Procent"/>
    <tableColumn id="9" xr3:uid="{00000000-0010-0000-0000-000009000000}" name="  " dataDxfId="178" totalsRowDxfId="177" dataCellStyle="Procent"/>
    <tableColumn id="4" xr3:uid="{00000000-0010-0000-0000-000004000000}" name="Berekend uurtarief var. kosten + opslag" dataDxfId="176" totalsRowDxfId="175" dataCellStyle="Komma">
      <calculatedColumnFormula>IF(F16="","",(F16/1836)*1.5)</calculatedColumnFormula>
    </tableColumn>
    <tableColumn id="8" xr3:uid="{00000000-0010-0000-0000-000008000000}" name="Uurtarief variabele kosten (klik op de cel voor info)" dataDxfId="174" totalsRowDxfId="173" dataCellStyle="Komma">
      <calculatedColumnFormula>IF(I16="","",IFERROR(IF(Loonkosten[[#This Row],[Loonkostensoort (klik op de cel voor info)]] = "Var. Loonk. + Opslag",IF(Loonkosten[[#This Row],[Berekend uurtarief var. kosten + opslag]]&gt;130,130,Loonkosten[[#This Row],[Berekend uurtarief var. kosten + opslag]]),""),""))</calculatedColumnFormula>
    </tableColumn>
    <tableColumn id="5" xr3:uid="{00000000-0010-0000-0000-000005000000}" name="Uurtarief IKT" dataDxfId="172"/>
    <tableColumn id="22" xr3:uid="{00000000-0010-0000-0000-000016000000}" name="Uurtarief vaste loon- kosten" dataDxfId="171">
      <calculatedColumnFormula>IF(D16="Vaste loonkosten",40,"")</calculatedColumnFormula>
    </tableColumn>
    <tableColumn id="21" xr3:uid="{00000000-0010-0000-0000-000015000000}" name="Uren" dataDxfId="170" totalsRowDxfId="169"/>
    <tableColumn id="18" xr3:uid="{00000000-0010-0000-0000-000012000000}" name="Totale loon- kosten" dataDxfId="168" totalsRowDxfId="167">
      <calculatedColumnFormula>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calculatedColumnFormula>
    </tableColumn>
    <tableColumn id="15" xr3:uid="{00000000-0010-0000-0000-00000F000000}" name="Subsidie aanvraag" dataDxfId="166" totalsRowDxfId="165" dataCellStyle="Procent">
      <calculatedColumnFormula>IFERROR((Loonkosten[[#This Row],[Totale loon- kosten]]), "")</calculatedColumnFormula>
    </tableColumn>
    <tableColumn id="10" xr3:uid="{344E8F21-58C2-4F3D-B9DE-B32CD563A33A}" name="Kolom1" dataDxfId="16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LoonkostenDerden" displayName="LoonkostenDerden" ref="A15:I20" totalsRowShown="0" headerRowDxfId="150" dataDxfId="149" totalsRowDxfId="148">
  <tableColumns count="9">
    <tableColumn id="8" xr3:uid="{00000000-0010-0000-0100-000008000000}" name="Kolom3" dataDxfId="147" totalsRowDxfId="146"/>
    <tableColumn id="9" xr3:uid="{00000000-0010-0000-0100-000009000000}" name="Kolom4" dataDxfId="145" totalsRowDxfId="144"/>
    <tableColumn id="1" xr3:uid="{00000000-0010-0000-0100-000001000000}" name="Activiteit (klik op de cel voor info en vul deze altijd in)" dataDxfId="143" totalsRowDxfId="142"/>
    <tableColumn id="2" xr3:uid="{00000000-0010-0000-0100-000002000000}" name="Naam Bedrijf" dataDxfId="141" totalsRowDxfId="140"/>
    <tableColumn id="3" xr3:uid="{00000000-0010-0000-0100-000003000000}" name="Functie" dataDxfId="139" totalsRowDxfId="138">
      <calculatedColumnFormula>IF(LoonkostenDerden[[#This Row],[Naam Bedrijf]] = "Vaste Loonkosten",35,IF(LoonkostenDerden[[#This Row],[Naam Bedrijf]] = "Var. Loonk. + Opslag",45,IF(LoonkostenDerden[[#This Row],[Naam Bedrijf]] = "IKT Tarief","")))</calculatedColumnFormula>
    </tableColumn>
    <tableColumn id="4" xr3:uid="{00000000-0010-0000-0100-000004000000}" name="Uren" dataDxfId="137" totalsRowDxfId="136"/>
    <tableColumn id="5" xr3:uid="{00000000-0010-0000-0100-000005000000}" name="Uurtarief ex. btw" dataDxfId="135" totalsRowDxfId="134"/>
    <tableColumn id="17" xr3:uid="{00000000-0010-0000-0100-000011000000}" name="Btw %" dataDxfId="133" totalsRowDxfId="132"/>
    <tableColumn id="15" xr3:uid="{00000000-0010-0000-0100-00000F000000}" name="Kosten totaal" dataDxfId="131">
      <calculatedColumnFormula>IF(LoonkostenDerden[[#This Row],[Uurtarief ex. btw]]*(1+LoonkostenDerden[[#This Row],[Btw %]])=0,"",LoonkostenDerden[[#This Row],[Uurtarief ex. btw]]*(1+LoonkostenDerden[[#This Row],[Btw %]])*LoonkostenDerden[[#This Row],[Uren]])</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OverigeKostenDerden" displayName="OverigeKostenDerden" ref="A28:I33" totalsRowShown="0" headerRowDxfId="130" dataDxfId="129" totalsRowDxfId="128">
  <tableColumns count="9">
    <tableColumn id="8" xr3:uid="{00000000-0010-0000-0200-000008000000}" name="Kolom3" dataDxfId="127" totalsRowDxfId="126"/>
    <tableColumn id="9" xr3:uid="{00000000-0010-0000-0200-000009000000}" name="Kolom4" dataDxfId="125" totalsRowDxfId="124"/>
    <tableColumn id="1" xr3:uid="{00000000-0010-0000-0200-000001000000}" name="Activiteit (klik op de cel voor info en vul deze altijd in)" dataDxfId="123" totalsRowDxfId="122"/>
    <tableColumn id="2" xr3:uid="{00000000-0010-0000-0200-000002000000}" name="Naam bedrijf of leverancier" dataDxfId="121" totalsRowDxfId="120"/>
    <tableColumn id="3" xr3:uid="{00000000-0010-0000-0200-000003000000}" name="Product / dienst" dataDxfId="119" totalsRowDxfId="118"/>
    <tableColumn id="4" xr3:uid="{00000000-0010-0000-0200-000004000000}" name="Aantal" dataDxfId="117" totalsRowDxfId="116"/>
    <tableColumn id="5" xr3:uid="{00000000-0010-0000-0200-000005000000}" name="Kosten per product / dienst" dataDxfId="115" totalsRowDxfId="114"/>
    <tableColumn id="17" xr3:uid="{00000000-0010-0000-0200-000011000000}" name="Btw %" dataDxfId="113" totalsRowDxfId="112"/>
    <tableColumn id="15" xr3:uid="{00000000-0010-0000-0200-00000F000000}" name="Kosten totaal" dataDxfId="111" totalsRowDxfId="110">
      <calculatedColumnFormula>IFERROR(IF(OverigeKostenDerden[[#This Row],[Aantal]]*OverigeKostenDerden[[#This Row],[Kosten per product / dienst]]*(1+OverigeKostenDerden[[#This Row],[Btw %]])=0,"",OverigeKostenDerden[[#This Row],[Aantal]]*OverigeKostenDerden[[#This Row],[Kosten per product / dienst]]*(1+OverigeKostenDerden[[#This Row],[Btw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Loonkosten7678" displayName="Loonkosten7678" ref="A15:O20" totalsRowShown="0" headerRowDxfId="100" dataDxfId="99" totalsRowDxfId="98">
  <tableColumns count="15">
    <tableColumn id="8" xr3:uid="{00000000-0010-0000-0300-000008000000}" name="Kolom3" dataDxfId="97" totalsRowDxfId="96"/>
    <tableColumn id="9" xr3:uid="{00000000-0010-0000-0300-000009000000}" name="Kolom4" dataDxfId="95" totalsRowDxfId="94"/>
    <tableColumn id="1" xr3:uid="{00000000-0010-0000-0300-000001000000}" name="Activiteit" dataDxfId="93" totalsRowDxfId="92"/>
    <tableColumn id="2" xr3:uid="{00000000-0010-0000-0300-000002000000}" name="Naam bedrijf of leverancier" dataDxfId="91" totalsRowDxfId="90"/>
    <tableColumn id="3" xr3:uid="{00000000-0010-0000-0300-000003000000}" name="Product / dienst" dataDxfId="89" totalsRowDxfId="88"/>
    <tableColumn id="4" xr3:uid="{00000000-0010-0000-0300-000004000000}" name="Aantal" dataDxfId="87" totalsRowDxfId="86"/>
    <tableColumn id="5" xr3:uid="{00000000-0010-0000-0300-000005000000}" name="Kosten per product / dienst" dataDxfId="85" totalsRowDxfId="84"/>
    <tableColumn id="17" xr3:uid="{00000000-0010-0000-0300-000011000000}" name="Btw %" dataDxfId="83" totalsRowDxfId="82"/>
    <tableColumn id="15" xr3:uid="{00000000-0010-0000-0300-00000F000000}" name="Kosten inc. btw" dataDxfId="81" totalsRowDxfId="80">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300-00000A000000}" name="Subsidie %" dataDxfId="79" totalsRowDxfId="78" dataCellStyle="Procent">
      <calculatedColumnFormula>IFERROR(VLOOKUP(Loonkosten7678[[#This Row],[Activiteit]],#REF!,3,0),"")</calculatedColumnFormula>
    </tableColumn>
    <tableColumn id="11" xr3:uid="{00000000-0010-0000-0300-00000B000000}" name="Subsidie" dataDxfId="77" totalsRowDxfId="76">
      <calculatedColumnFormula>IFERROR(((Loonkosten7678[[#This Row],[Kosten inc. btw]])*Loonkosten7678[[#This Row],[Subsidie %]]), "")</calculatedColumnFormula>
    </tableColumn>
    <tableColumn id="6" xr3:uid="{00000000-0010-0000-0300-000006000000}" name="Kolom1" dataDxfId="75" totalsRowDxfId="74"/>
    <tableColumn id="7" xr3:uid="{00000000-0010-0000-0300-000007000000}" name="Kolom2" dataDxfId="73" totalsRowDxfId="72"/>
    <tableColumn id="12" xr3:uid="{00000000-0010-0000-0300-00000C000000}" name="Kolom22" dataDxfId="71" totalsRowDxfId="70"/>
    <tableColumn id="13" xr3:uid="{00000000-0010-0000-0300-00000D000000}" name="Kolom23" dataDxfId="69" totalsRowDxfId="6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Loonkosten767810" displayName="Loonkosten767810" ref="A15:I20" totalsRowShown="0" headerRowDxfId="57" dataDxfId="56" totalsRowDxfId="55">
  <tableColumns count="9">
    <tableColumn id="8" xr3:uid="{00000000-0010-0000-0400-000008000000}" name="Kolom3" dataDxfId="54" totalsRowDxfId="53"/>
    <tableColumn id="9" xr3:uid="{00000000-0010-0000-0400-000009000000}" name="Kolom4" dataDxfId="52" totalsRowDxfId="51"/>
    <tableColumn id="1" xr3:uid="{00000000-0010-0000-0400-000001000000}" name="Activiteit (klik op de cel voor info en vul deze altijd in)" dataDxfId="50" totalsRowDxfId="49"/>
    <tableColumn id="2" xr3:uid="{00000000-0010-0000-0400-000002000000}" name="Naam bedrijf of leverancier" dataDxfId="48" totalsRowDxfId="47"/>
    <tableColumn id="3" xr3:uid="{00000000-0010-0000-0400-000003000000}" name="Product / dienst" dataDxfId="46" totalsRowDxfId="45"/>
    <tableColumn id="4" xr3:uid="{00000000-0010-0000-0400-000004000000}" name="Aantal" dataDxfId="44" totalsRowDxfId="43"/>
    <tableColumn id="5" xr3:uid="{00000000-0010-0000-0400-000005000000}" name="Kosten per product / dienst" dataDxfId="42">
      <calculatedColumnFormula>IF(Loonkosten767810[[#This Row],[Product / dienst]]*Loonkosten767810[[#This Row],[Aantal]]=0,"",Loonkosten767810[[#This Row],[Product / dienst]]*Loonkosten767810[[#This Row],[Aantal]])</calculatedColumnFormula>
    </tableColumn>
    <tableColumn id="17" xr3:uid="{00000000-0010-0000-0400-000011000000}" name="Btw %" dataDxfId="41" totalsRowDxfId="40"/>
    <tableColumn id="15" xr3:uid="{00000000-0010-0000-0400-00000F000000}" name="Kosten totaal" dataDxfId="39" totalsRowDxfId="38">
      <calculatedColumnFormula>IFERROR(IF(Loonkosten767810[[#This Row],[Kosten per product / dienst]]*Loonkosten767810[[#This Row],[Aantal]]*(1+Loonkosten767810[[#This Row],[Btw %]])=0,"",Loonkosten767810[[#This Row],[Kosten per product / dienst]]*Loonkosten767810[[#This Row],[Aantal]]*(1+Loonkosten767810[[#This Row],[Btw %]])),"")</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Loonkosten76781011" displayName="Loonkosten76781011" ref="A20:L25" totalsRowShown="0" headerRowDxfId="27" dataDxfId="26" totalsRowDxfId="25">
  <tableColumns count="12">
    <tableColumn id="8" xr3:uid="{00000000-0010-0000-0500-000008000000}" name="Kolom2" dataDxfId="24" totalsRowDxfId="23"/>
    <tableColumn id="9" xr3:uid="{00000000-0010-0000-0500-000009000000}" name="Kolom3" dataDxfId="22" totalsRowDxfId="21"/>
    <tableColumn id="1" xr3:uid="{00000000-0010-0000-0500-000001000000}" name="Activiteit (klik op de cel voor info en vul deze altijd in)" dataDxfId="20" totalsRowDxfId="19"/>
    <tableColumn id="2" xr3:uid="{00000000-0010-0000-0500-000002000000}" name="Apparaat of machine" dataDxfId="18" totalsRowDxfId="17"/>
    <tableColumn id="3" xr3:uid="{00000000-0010-0000-0500-000003000000}" name="Datum aanschaf" dataDxfId="16" totalsRowDxfId="15"/>
    <tableColumn id="4" xr3:uid="{00000000-0010-0000-0500-000004000000}" name="Aanschaf-waarde" dataDxfId="14" totalsRowDxfId="13"/>
    <tableColumn id="5" xr3:uid="{00000000-0010-0000-0500-000005000000}" name="Afschrijvingstermijn (jr)" dataDxfId="12"/>
    <tableColumn id="6" xr3:uid="{00000000-0010-0000-0500-000006000000}" name="Restwaarde" dataDxfId="11" totalsRowDxfId="10"/>
    <tableColumn id="17" xr3:uid="{00000000-0010-0000-0500-000011000000}" name="Afschr. per jaar" dataDxfId="9" totalsRowDxfId="8">
      <calculatedColumnFormula>IFERROR((Loonkosten76781011[[#This Row],[Aanschaf-waarde]]-Loonkosten76781011[[#This Row],[Restwaarde]])/Loonkosten76781011[[#This Row],[Afschrijvingstermijn (jr)]],"")</calculatedColumnFormula>
    </tableColumn>
    <tableColumn id="16" xr3:uid="{00000000-0010-0000-0500-000010000000}" name="Gebruik voor activiteit (mnd)" dataDxfId="7" totalsRowDxfId="6"/>
    <tableColumn id="15" xr3:uid="{00000000-0010-0000-0500-00000F000000}" name="Gebruik t.o.v. totaal (%)" dataDxfId="5" totalsRowDxfId="4" dataCellStyle="Procent"/>
    <tableColumn id="10" xr3:uid="{00000000-0010-0000-0500-00000A000000}" name="Kosten totaal" dataDxfId="3" totalsRowDxfId="2">
      <calculatedColumnFormula>IFERROR((Loonkosten76781011[[#This Row],[Afschr. per jaar]]/100)*Loonkosten76781011[[#This Row],[Gebruik voor activiteit (mnd)]]*Loonkosten76781011[[#This Row],[Gebruik t.o.v. totaal (%)]],"")</calculatedColumnFormula>
    </tableColumn>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71"/>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2.8984375" style="3" customWidth="1"/>
    <col min="4" max="4" width="57.09765625" style="3" customWidth="1"/>
    <col min="5" max="7" width="9"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97</v>
      </c>
      <c r="E7" s="2"/>
      <c r="F7" s="2"/>
      <c r="G7" s="2"/>
    </row>
    <row r="8" spans="1:14" x14ac:dyDescent="0.2">
      <c r="C8" s="2"/>
      <c r="D8" s="2"/>
      <c r="E8" s="2"/>
      <c r="F8" s="2"/>
      <c r="G8" s="2"/>
    </row>
    <row r="9" spans="1:14" ht="15" x14ac:dyDescent="0.3">
      <c r="C9" s="29" t="s">
        <v>26</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19" t="s">
        <v>2</v>
      </c>
      <c r="D13" s="219"/>
      <c r="E13" s="207"/>
      <c r="F13" s="208"/>
      <c r="G13" s="208"/>
      <c r="H13" s="208"/>
      <c r="I13" s="209"/>
    </row>
    <row r="14" spans="1:14" ht="8.25" customHeight="1" thickBot="1" x14ac:dyDescent="0.25">
      <c r="C14" s="6"/>
      <c r="D14" s="6"/>
      <c r="E14" s="6"/>
      <c r="F14" s="6"/>
      <c r="G14" s="18"/>
    </row>
    <row r="15" spans="1:14" ht="12" thickBot="1" x14ac:dyDescent="0.3">
      <c r="C15" s="206" t="s">
        <v>3</v>
      </c>
      <c r="D15" s="206"/>
      <c r="E15" s="207"/>
      <c r="F15" s="208"/>
      <c r="G15" s="208"/>
      <c r="H15" s="208"/>
      <c r="I15" s="209"/>
    </row>
    <row r="16" spans="1:14" ht="8.25" customHeight="1" thickBot="1" x14ac:dyDescent="0.25">
      <c r="C16"/>
      <c r="D16"/>
      <c r="E16"/>
      <c r="F16"/>
      <c r="G16"/>
      <c r="H16"/>
      <c r="I16"/>
    </row>
    <row r="17" spans="1:10" ht="12" thickBot="1" x14ac:dyDescent="0.3">
      <c r="C17" s="206" t="s">
        <v>51</v>
      </c>
      <c r="D17" s="206"/>
      <c r="E17" s="220"/>
      <c r="F17" s="221"/>
      <c r="G17" s="221"/>
      <c r="H17" s="221"/>
      <c r="I17" s="222"/>
    </row>
    <row r="18" spans="1:10" ht="22.5" customHeight="1" x14ac:dyDescent="0.2">
      <c r="C18" s="18"/>
      <c r="D18" s="18"/>
      <c r="E18"/>
      <c r="F18"/>
      <c r="G18"/>
      <c r="H18"/>
      <c r="I18"/>
    </row>
    <row r="19" spans="1:10" s="13" customFormat="1" ht="13.5" x14ac:dyDescent="0.2">
      <c r="C19" s="26" t="s">
        <v>24</v>
      </c>
      <c r="D19" s="14"/>
      <c r="E19" s="14"/>
      <c r="F19" s="14"/>
      <c r="G19" s="14"/>
      <c r="H19" s="14"/>
      <c r="I19" s="14"/>
    </row>
    <row r="20" spans="1:10" s="13" customFormat="1" ht="36" customHeight="1" x14ac:dyDescent="0.2">
      <c r="C20" s="205" t="s">
        <v>98</v>
      </c>
      <c r="D20" s="205"/>
      <c r="E20" s="205"/>
      <c r="F20" s="205"/>
      <c r="G20" s="205"/>
      <c r="H20" s="14"/>
      <c r="I20" s="14"/>
    </row>
    <row r="21" spans="1:10" ht="25.5" customHeight="1" thickBot="1" x14ac:dyDescent="0.25">
      <c r="B21" s="58" t="s">
        <v>63</v>
      </c>
      <c r="C21" s="171" t="s">
        <v>16</v>
      </c>
      <c r="D21" s="172" t="s">
        <v>0</v>
      </c>
      <c r="E21" s="173"/>
      <c r="F21" s="174"/>
      <c r="G21" s="174"/>
      <c r="H21" s="58" t="s">
        <v>34</v>
      </c>
      <c r="I21" s="58" t="s">
        <v>44</v>
      </c>
      <c r="J21" s="58" t="s">
        <v>45</v>
      </c>
    </row>
    <row r="22" spans="1:10" s="143" customFormat="1" ht="21" customHeight="1" x14ac:dyDescent="0.2">
      <c r="B22" s="141"/>
      <c r="C22" s="170" t="str">
        <f>IF(D22&lt;&gt;"",1,"")</f>
        <v/>
      </c>
      <c r="D22" s="223"/>
      <c r="E22" s="223"/>
      <c r="F22" s="223"/>
      <c r="G22" s="223"/>
      <c r="H22" s="153" t="str">
        <f>C22</f>
        <v/>
      </c>
      <c r="I22" s="142"/>
      <c r="J22" s="141"/>
    </row>
    <row r="23" spans="1:10" s="143" customFormat="1" ht="21" customHeight="1" x14ac:dyDescent="0.2">
      <c r="A23" s="141"/>
      <c r="B23" s="141"/>
      <c r="C23" s="170" t="str">
        <f>IF(D23&lt;&gt;"",2,"")</f>
        <v/>
      </c>
      <c r="D23" s="224"/>
      <c r="E23" s="224"/>
      <c r="F23" s="224"/>
      <c r="G23" s="224"/>
      <c r="H23" s="153" t="str">
        <f t="shared" ref="H23:H31" si="0">C23</f>
        <v/>
      </c>
      <c r="I23" s="142"/>
      <c r="J23" s="141"/>
    </row>
    <row r="24" spans="1:10" s="143" customFormat="1" ht="21" customHeight="1" x14ac:dyDescent="0.2">
      <c r="A24" s="141"/>
      <c r="B24" s="141"/>
      <c r="C24" s="170" t="str">
        <f>IF(D24&lt;&gt;"",3,"")</f>
        <v/>
      </c>
      <c r="D24" s="224"/>
      <c r="E24" s="224"/>
      <c r="F24" s="224"/>
      <c r="G24" s="224"/>
      <c r="H24" s="153" t="str">
        <f t="shared" si="0"/>
        <v/>
      </c>
      <c r="I24" s="142"/>
      <c r="J24" s="141"/>
    </row>
    <row r="25" spans="1:10" s="143" customFormat="1" ht="21" customHeight="1" x14ac:dyDescent="0.2">
      <c r="A25" s="141"/>
      <c r="B25" s="141"/>
      <c r="C25" s="170" t="str">
        <f>IF(D25&lt;&gt;"",4,"")</f>
        <v/>
      </c>
      <c r="D25" s="224"/>
      <c r="E25" s="224"/>
      <c r="F25" s="224"/>
      <c r="G25" s="224"/>
      <c r="H25" s="153" t="str">
        <f t="shared" si="0"/>
        <v/>
      </c>
      <c r="I25" s="142"/>
      <c r="J25" s="141"/>
    </row>
    <row r="26" spans="1:10" s="143" customFormat="1" ht="21" customHeight="1" x14ac:dyDescent="0.2">
      <c r="A26" s="141"/>
      <c r="B26" s="141"/>
      <c r="C26" s="170" t="str">
        <f>IF(D26&lt;&gt;"",5,"")</f>
        <v/>
      </c>
      <c r="D26" s="185"/>
      <c r="E26" s="185"/>
      <c r="F26" s="185"/>
      <c r="G26" s="185"/>
      <c r="H26" s="153"/>
      <c r="I26" s="142"/>
      <c r="J26" s="141"/>
    </row>
    <row r="27" spans="1:10" s="143" customFormat="1" ht="21" customHeight="1" x14ac:dyDescent="0.2">
      <c r="A27" s="141"/>
      <c r="B27" s="141"/>
      <c r="C27" s="170" t="str">
        <f>IF(D27&lt;&gt;"",6,"")</f>
        <v/>
      </c>
      <c r="D27" s="185"/>
      <c r="E27" s="185"/>
      <c r="F27" s="185"/>
      <c r="G27" s="185"/>
      <c r="H27" s="153"/>
      <c r="I27" s="142"/>
      <c r="J27" s="141"/>
    </row>
    <row r="28" spans="1:10" s="143" customFormat="1" ht="21" customHeight="1" x14ac:dyDescent="0.2">
      <c r="A28" s="141"/>
      <c r="B28" s="141"/>
      <c r="C28" s="170" t="str">
        <f>IF(D28&lt;&gt;"",7,"")</f>
        <v/>
      </c>
      <c r="D28" s="185"/>
      <c r="E28" s="185"/>
      <c r="F28" s="185"/>
      <c r="G28" s="185"/>
      <c r="H28" s="153"/>
      <c r="I28" s="142"/>
      <c r="J28" s="141"/>
    </row>
    <row r="29" spans="1:10" s="143" customFormat="1" ht="21" customHeight="1" x14ac:dyDescent="0.2">
      <c r="A29" s="141"/>
      <c r="B29" s="141"/>
      <c r="C29" s="170" t="str">
        <f>IF(D29&lt;&gt;"",8,"")</f>
        <v/>
      </c>
      <c r="D29" s="185"/>
      <c r="E29" s="185"/>
      <c r="F29" s="185"/>
      <c r="G29" s="185"/>
      <c r="H29" s="153"/>
      <c r="I29" s="142"/>
      <c r="J29" s="141"/>
    </row>
    <row r="30" spans="1:10" s="143" customFormat="1" ht="21" customHeight="1" x14ac:dyDescent="0.2">
      <c r="A30" s="141"/>
      <c r="B30" s="141"/>
      <c r="C30" s="170" t="str">
        <f>IF(D30&lt;&gt;"",9,"")</f>
        <v/>
      </c>
      <c r="D30" s="185"/>
      <c r="E30" s="185"/>
      <c r="F30" s="185"/>
      <c r="G30" s="185"/>
      <c r="H30" s="153"/>
      <c r="I30" s="142"/>
      <c r="J30" s="141"/>
    </row>
    <row r="31" spans="1:10" s="143" customFormat="1" ht="21" customHeight="1" x14ac:dyDescent="0.2">
      <c r="A31" s="150"/>
      <c r="B31" s="150"/>
      <c r="C31" s="170" t="str">
        <f>IF(D31&lt;&gt;"",10,"")</f>
        <v/>
      </c>
      <c r="D31" s="225"/>
      <c r="E31" s="226"/>
      <c r="F31" s="226"/>
      <c r="G31" s="226"/>
      <c r="H31" s="153" t="str">
        <f t="shared" si="0"/>
        <v/>
      </c>
      <c r="I31" s="151"/>
      <c r="J31" s="150"/>
    </row>
    <row r="32" spans="1:10" ht="21" customHeight="1" x14ac:dyDescent="0.2">
      <c r="C32" s="1"/>
      <c r="D32" s="1"/>
      <c r="E32" s="1"/>
      <c r="F32" s="1"/>
      <c r="G32" s="1"/>
      <c r="H32"/>
      <c r="I32"/>
    </row>
    <row r="33" spans="3:14" ht="13.5" x14ac:dyDescent="0.2">
      <c r="C33" s="26" t="s">
        <v>27</v>
      </c>
      <c r="D33"/>
      <c r="E33"/>
      <c r="F33"/>
      <c r="G33"/>
      <c r="H33"/>
      <c r="I33"/>
    </row>
    <row r="34" spans="3:14" ht="15.75" customHeight="1" thickBot="1" x14ac:dyDescent="0.25">
      <c r="C34" s="158" t="s">
        <v>87</v>
      </c>
      <c r="D34"/>
      <c r="E34"/>
      <c r="F34"/>
      <c r="G34"/>
      <c r="H34"/>
      <c r="I34"/>
    </row>
    <row r="35" spans="3:14" x14ac:dyDescent="0.2">
      <c r="C35" s="210"/>
      <c r="D35" s="211"/>
      <c r="E35" s="211"/>
      <c r="F35" s="211"/>
      <c r="G35" s="211"/>
      <c r="H35" s="211"/>
      <c r="I35" s="212"/>
    </row>
    <row r="36" spans="3:14" x14ac:dyDescent="0.2">
      <c r="C36" s="213"/>
      <c r="D36" s="214"/>
      <c r="E36" s="214"/>
      <c r="F36" s="214"/>
      <c r="G36" s="214"/>
      <c r="H36" s="214"/>
      <c r="I36" s="215"/>
    </row>
    <row r="37" spans="3:14" x14ac:dyDescent="0.2">
      <c r="C37" s="213"/>
      <c r="D37" s="214"/>
      <c r="E37" s="214"/>
      <c r="F37" s="214"/>
      <c r="G37" s="214"/>
      <c r="H37" s="214"/>
      <c r="I37" s="215"/>
    </row>
    <row r="38" spans="3:14" x14ac:dyDescent="0.2">
      <c r="C38" s="213"/>
      <c r="D38" s="214"/>
      <c r="E38" s="214"/>
      <c r="F38" s="214"/>
      <c r="G38" s="214"/>
      <c r="H38" s="214"/>
      <c r="I38" s="215"/>
    </row>
    <row r="39" spans="3:14" x14ac:dyDescent="0.2">
      <c r="C39" s="213"/>
      <c r="D39" s="214"/>
      <c r="E39" s="214"/>
      <c r="F39" s="214"/>
      <c r="G39" s="214"/>
      <c r="H39" s="214"/>
      <c r="I39" s="215"/>
    </row>
    <row r="40" spans="3:14" ht="10.5" thickBot="1" x14ac:dyDescent="0.25">
      <c r="C40" s="216"/>
      <c r="D40" s="217"/>
      <c r="E40" s="217"/>
      <c r="F40" s="217"/>
      <c r="G40" s="217"/>
      <c r="H40" s="217"/>
      <c r="I40" s="218"/>
    </row>
    <row r="41" spans="3:14" ht="22.5" customHeight="1" x14ac:dyDescent="0.2">
      <c r="C41"/>
      <c r="D41"/>
      <c r="E41"/>
      <c r="F41"/>
      <c r="G41"/>
      <c r="H41"/>
      <c r="I41"/>
    </row>
    <row r="42" spans="3:14" ht="15" x14ac:dyDescent="0.3">
      <c r="C42" s="30" t="s">
        <v>28</v>
      </c>
      <c r="D42" s="8"/>
      <c r="E42" s="8"/>
      <c r="F42" s="8"/>
      <c r="G42" s="8"/>
      <c r="H42" s="2"/>
      <c r="I42" s="2"/>
      <c r="J42" s="2"/>
      <c r="K42" s="2"/>
      <c r="L42" s="2"/>
      <c r="M42" s="2"/>
      <c r="N42" s="2"/>
    </row>
    <row r="43" spans="3:14" x14ac:dyDescent="0.2">
      <c r="C43" s="8"/>
      <c r="D43" s="8"/>
      <c r="E43" s="8"/>
      <c r="F43" s="8"/>
      <c r="G43" s="8"/>
      <c r="H43" s="2"/>
      <c r="I43" s="2"/>
      <c r="J43" s="2"/>
      <c r="K43" s="2"/>
      <c r="L43" s="2"/>
      <c r="M43" s="2"/>
      <c r="N43" s="2"/>
    </row>
    <row r="44" spans="3:14" ht="10.5" customHeight="1" x14ac:dyDescent="0.25">
      <c r="C44" s="205" t="s">
        <v>74</v>
      </c>
      <c r="D44" s="205"/>
      <c r="E44" s="205"/>
      <c r="F44" s="31"/>
      <c r="G44" s="31"/>
      <c r="H44" s="31"/>
      <c r="I44" s="31"/>
      <c r="J44"/>
      <c r="K44"/>
      <c r="L44"/>
      <c r="M44"/>
      <c r="N44"/>
    </row>
    <row r="45" spans="3:14" ht="10.5" customHeight="1" x14ac:dyDescent="0.25">
      <c r="C45" s="205"/>
      <c r="D45" s="205"/>
      <c r="E45" s="205"/>
      <c r="F45" s="31"/>
      <c r="G45" s="31"/>
      <c r="H45" s="31"/>
      <c r="I45" s="31"/>
    </row>
    <row r="46" spans="3:14" ht="10.5" customHeight="1" x14ac:dyDescent="0.2">
      <c r="C46" s="205"/>
      <c r="D46" s="205"/>
      <c r="E46" s="205"/>
    </row>
    <row r="47" spans="3:14" x14ac:dyDescent="0.2">
      <c r="C47" s="205"/>
      <c r="D47" s="205"/>
      <c r="E47" s="205"/>
    </row>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x14ac:dyDescent="0.2"/>
    <row r="66" spans="3:9" x14ac:dyDescent="0.2"/>
    <row r="67" spans="3:9" x14ac:dyDescent="0.2"/>
    <row r="68" spans="3:9" x14ac:dyDescent="0.2"/>
    <row r="69" spans="3:9" x14ac:dyDescent="0.2"/>
    <row r="70" spans="3:9" ht="10.5" thickBot="1" x14ac:dyDescent="0.25"/>
    <row r="71" spans="3:9" s="13" customFormat="1" ht="18" customHeight="1" x14ac:dyDescent="0.2">
      <c r="C71" s="32" t="str">
        <f>CONCATENATE("Subsidieaanvraag voor ",$D$7)</f>
        <v>Subsidieaanvraag voor ASV subsidie</v>
      </c>
      <c r="D71" s="33"/>
      <c r="E71" s="33"/>
      <c r="F71" s="204" t="s">
        <v>23</v>
      </c>
      <c r="G71" s="204"/>
      <c r="H71" s="204"/>
      <c r="I71" s="204"/>
    </row>
  </sheetData>
  <sheetProtection formatCells="0" formatRows="0" insertColumns="0" insertRows="0" insertHyperlinks="0" deleteRows="0" sort="0" autoFilter="0" pivotTables="0"/>
  <mergeCells count="15">
    <mergeCell ref="F71:I71"/>
    <mergeCell ref="C44:E47"/>
    <mergeCell ref="C17:D17"/>
    <mergeCell ref="E13:I13"/>
    <mergeCell ref="E15:I15"/>
    <mergeCell ref="C35:I40"/>
    <mergeCell ref="C13:D13"/>
    <mergeCell ref="C15:D15"/>
    <mergeCell ref="E17:I17"/>
    <mergeCell ref="D22:G22"/>
    <mergeCell ref="D23:G23"/>
    <mergeCell ref="D24:G24"/>
    <mergeCell ref="D25:G25"/>
    <mergeCell ref="D31:G31"/>
    <mergeCell ref="C20:G20"/>
  </mergeCells>
  <dataValidations count="6">
    <dataValidation type="textLength" operator="lessThan" allowBlank="1" showInputMessage="1" showErrorMessage="1" errorTitle="Te veel tekens" error="U hebt meer dan 2500 tekens gebruikt. Kort de omschrijving/opmerking in." sqref="C35:I4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Hier a.u.b. geen wijzigingen" sqref="J35:P105 J17:P19 E1:P12 J15:P15 J13:P13 C41:I105 I22:P33 E18:I19 C32:H33 A23:B105 E16:P16 E14:P14 D34:P34 C1:D19 B21:B22 A1:B20 H20:P21" xr:uid="{00000000-0002-0000-0000-000002000000}">
      <formula1>FALSE</formula1>
    </dataValidation>
    <dataValidation allowBlank="1" showInputMessage="1" showErrorMessage="1" error="Hier a.u.b. geen wijzigingen" sqref="C20 C34" xr:uid="{00000000-0002-0000-0000-000003000000}"/>
    <dataValidation allowBlank="1" showInputMessage="1" showErrorMessage="1" error="A.u.b. niets wijzigen in de grijze cellen." sqref="E21:G21 C21 D21:D31" xr:uid="{00000000-0002-0000-0000-000004000000}"/>
    <dataValidation type="custom" allowBlank="1" showInputMessage="1" showErrorMessage="1" error="A.u.b. niets wijzigen in de grijze cellen." sqref="H22:H31 C23:C31 C22" xr:uid="{00000000-0002-0000-0000-000005000000}">
      <formula1>FALSE</formula1>
    </dataValidation>
  </dataValidations>
  <pageMargins left="0.7" right="0.7" top="0.75" bottom="0.75" header="0.3" footer="0.3"/>
  <pageSetup paperSize="9" scale="77" fitToHeight="0" orientation="landscape" r:id="rId1"/>
  <ignoredErrors>
    <ignoredError sqref="H21 I21:J21 B21" listDataValidation="1"/>
    <ignoredError sqref="C23:C25 C26:C3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T79"/>
  <sheetViews>
    <sheetView showGridLines="0" topLeftCell="A7" zoomScaleNormal="100" workbookViewId="0">
      <selection activeCell="C16" sqref="C16"/>
    </sheetView>
  </sheetViews>
  <sheetFormatPr defaultColWidth="9.09765625" defaultRowHeight="0" customHeight="1" zeroHeight="1" x14ac:dyDescent="0.2"/>
  <cols>
    <col min="1" max="2" width="2.8984375" style="3" customWidth="1"/>
    <col min="3" max="3" width="11.5" style="25" customWidth="1"/>
    <col min="4" max="5" width="12.09765625" style="25" customWidth="1"/>
    <col min="6" max="6" width="10.69921875" style="25" customWidth="1"/>
    <col min="7" max="8" width="11.69921875" style="25" customWidth="1"/>
    <col min="9" max="9" width="10.19921875" style="25" customWidth="1"/>
    <col min="10" max="10" width="10.59765625" style="25" customWidth="1"/>
    <col min="11" max="11" width="17.09765625" style="25" customWidth="1"/>
    <col min="12" max="12" width="10.19921875" style="25" customWidth="1"/>
    <col min="13" max="13" width="10.69921875" style="25" customWidth="1"/>
    <col min="14" max="14" width="9.09765625" style="25" customWidth="1"/>
    <col min="15" max="15" width="12.09765625" style="3" customWidth="1"/>
    <col min="16" max="16" width="13.3984375" style="3" customWidth="1"/>
    <col min="17" max="17" width="2.59765625" style="3" customWidth="1"/>
    <col min="18" max="18" width="3" style="3" customWidth="1"/>
    <col min="19" max="20" width="15.69921875" style="68" customWidth="1"/>
    <col min="21" max="21" width="9.09765625" style="68" customWidth="1"/>
    <col min="22" max="16384" width="9.09765625" style="68"/>
  </cols>
  <sheetData>
    <row r="1" spans="1:20" ht="10" x14ac:dyDescent="0.2">
      <c r="A1" s="2"/>
      <c r="B1" s="2"/>
      <c r="C1" s="38"/>
      <c r="D1" s="38"/>
      <c r="E1" s="38"/>
      <c r="F1" s="38"/>
      <c r="G1" s="38"/>
      <c r="H1" s="38"/>
      <c r="I1" s="38"/>
      <c r="J1" s="38"/>
      <c r="K1" s="38"/>
      <c r="L1" s="38"/>
      <c r="M1" s="38"/>
      <c r="N1" s="38"/>
      <c r="O1" s="2"/>
      <c r="P1" s="2"/>
      <c r="Q1" s="2"/>
      <c r="R1" s="2"/>
      <c r="S1" s="69"/>
      <c r="T1" s="69"/>
    </row>
    <row r="2" spans="1:20" ht="10" x14ac:dyDescent="0.2">
      <c r="A2" s="2"/>
      <c r="B2" s="2"/>
      <c r="I2" s="38"/>
      <c r="J2" s="38"/>
      <c r="K2" s="38"/>
      <c r="L2" s="38"/>
      <c r="P2" s="2"/>
      <c r="Q2" s="2"/>
      <c r="R2" s="2"/>
      <c r="S2" s="69"/>
      <c r="T2" s="69"/>
    </row>
    <row r="3" spans="1:20" ht="10" x14ac:dyDescent="0.2">
      <c r="A3" s="2"/>
      <c r="B3" s="2"/>
      <c r="C3" s="39"/>
      <c r="D3" s="39"/>
      <c r="E3" s="39"/>
      <c r="F3" s="39"/>
      <c r="G3" s="39"/>
      <c r="H3" s="39"/>
      <c r="I3" s="38"/>
      <c r="J3" s="38"/>
      <c r="K3" s="38"/>
      <c r="L3" s="38"/>
      <c r="P3" s="2"/>
      <c r="Q3" s="2"/>
      <c r="R3" s="2"/>
      <c r="S3" s="69"/>
      <c r="T3" s="69"/>
    </row>
    <row r="4" spans="1:20" ht="17.5" x14ac:dyDescent="0.35">
      <c r="C4" s="40"/>
      <c r="D4" s="40"/>
      <c r="E4" s="40"/>
      <c r="F4" s="40"/>
      <c r="G4" s="40"/>
      <c r="H4" s="40"/>
      <c r="I4" s="38"/>
      <c r="J4" s="38"/>
      <c r="K4" s="38"/>
      <c r="L4" s="38"/>
    </row>
    <row r="5" spans="1:20" ht="10" x14ac:dyDescent="0.2">
      <c r="C5" s="41"/>
      <c r="D5" s="41"/>
      <c r="E5" s="41"/>
      <c r="F5" s="41"/>
      <c r="G5" s="41"/>
      <c r="H5" s="41"/>
      <c r="I5" s="38"/>
      <c r="J5" s="38"/>
      <c r="K5" s="38"/>
      <c r="L5" s="38"/>
    </row>
    <row r="6" spans="1:20" ht="21.75" customHeight="1" x14ac:dyDescent="0.2">
      <c r="C6" s="38"/>
      <c r="D6" s="38"/>
      <c r="E6" s="38"/>
      <c r="F6" s="38"/>
      <c r="G6" s="38"/>
      <c r="H6" s="38"/>
      <c r="I6" s="38"/>
      <c r="J6" s="38"/>
      <c r="K6" s="38"/>
      <c r="L6" s="38"/>
    </row>
    <row r="7" spans="1:20" ht="10" x14ac:dyDescent="0.2">
      <c r="C7" s="38"/>
      <c r="D7" s="62" t="s">
        <v>97</v>
      </c>
      <c r="E7" s="38"/>
      <c r="F7" s="38"/>
      <c r="G7" s="38"/>
      <c r="H7" s="38"/>
      <c r="I7" s="38"/>
      <c r="J7" s="38"/>
      <c r="K7" s="38"/>
      <c r="L7" s="38"/>
    </row>
    <row r="8" spans="1:20" ht="10" x14ac:dyDescent="0.2">
      <c r="C8" s="38"/>
      <c r="E8" s="38"/>
      <c r="F8" s="38"/>
      <c r="G8" s="38"/>
      <c r="H8" s="38"/>
      <c r="I8" s="38"/>
      <c r="J8" s="38"/>
      <c r="K8" s="38"/>
      <c r="L8" s="38"/>
    </row>
    <row r="9" spans="1:20" ht="10" x14ac:dyDescent="0.2">
      <c r="C9" s="38"/>
      <c r="E9" s="38"/>
      <c r="F9" s="38"/>
      <c r="G9" s="38"/>
      <c r="H9" s="38"/>
      <c r="I9" s="38"/>
      <c r="J9" s="38"/>
      <c r="K9" s="38"/>
      <c r="L9" s="38"/>
    </row>
    <row r="10" spans="1:20" ht="15" x14ac:dyDescent="0.3">
      <c r="C10" s="42" t="s">
        <v>1</v>
      </c>
      <c r="D10" s="42"/>
      <c r="E10" s="42"/>
      <c r="F10" s="42"/>
      <c r="G10" s="42"/>
      <c r="H10" s="42"/>
      <c r="I10" s="38"/>
      <c r="J10" s="38"/>
      <c r="K10" s="38"/>
      <c r="L10" s="38"/>
    </row>
    <row r="11" spans="1:20" ht="15" x14ac:dyDescent="0.3">
      <c r="C11" s="112" t="s">
        <v>66</v>
      </c>
      <c r="D11" s="42"/>
      <c r="E11" s="42"/>
      <c r="F11" s="42"/>
      <c r="G11" s="42"/>
      <c r="H11" s="42"/>
      <c r="I11" s="38"/>
      <c r="J11" s="38"/>
      <c r="K11" s="38"/>
      <c r="L11" s="38"/>
    </row>
    <row r="12" spans="1:20" ht="13.5" x14ac:dyDescent="0.2">
      <c r="C12" s="26"/>
      <c r="D12" s="14"/>
      <c r="E12" s="38"/>
      <c r="F12" s="38"/>
      <c r="G12" s="38"/>
      <c r="H12" s="38"/>
      <c r="I12" s="38"/>
      <c r="J12" s="38"/>
      <c r="K12" s="38"/>
      <c r="L12" s="38"/>
    </row>
    <row r="13" spans="1:20" ht="10" x14ac:dyDescent="0.2">
      <c r="C13" s="184" t="s">
        <v>76</v>
      </c>
      <c r="D13" s="184"/>
      <c r="E13" s="184"/>
      <c r="F13" s="184"/>
      <c r="G13" s="38"/>
      <c r="H13" s="38"/>
      <c r="I13" s="38"/>
      <c r="J13" s="38"/>
      <c r="K13" s="38"/>
      <c r="L13" s="38"/>
      <c r="M13" s="157" t="s">
        <v>86</v>
      </c>
      <c r="N13" s="155"/>
      <c r="O13" s="156"/>
    </row>
    <row r="14" spans="1:20" s="70" customFormat="1" ht="7.5" customHeight="1" x14ac:dyDescent="0.2">
      <c r="A14" s="13"/>
      <c r="B14" s="13"/>
      <c r="C14" s="43"/>
      <c r="D14" s="43"/>
      <c r="E14" s="43"/>
      <c r="F14" s="43"/>
      <c r="G14" s="43"/>
      <c r="H14" s="43"/>
      <c r="I14" s="44"/>
      <c r="J14" s="44"/>
      <c r="K14" s="44"/>
      <c r="L14" s="44"/>
      <c r="M14" s="44"/>
      <c r="N14" s="44"/>
      <c r="O14" s="14"/>
      <c r="P14" s="13"/>
      <c r="Q14" s="13"/>
      <c r="R14" s="13"/>
    </row>
    <row r="15" spans="1:20" ht="62.25" customHeight="1" x14ac:dyDescent="0.2">
      <c r="A15" s="106" t="s">
        <v>44</v>
      </c>
      <c r="B15" s="106" t="s">
        <v>45</v>
      </c>
      <c r="C15" s="72" t="s">
        <v>95</v>
      </c>
      <c r="D15" s="72" t="s">
        <v>88</v>
      </c>
      <c r="E15" s="72" t="s">
        <v>41</v>
      </c>
      <c r="F15" s="72" t="s">
        <v>37</v>
      </c>
      <c r="G15" s="72" t="s">
        <v>39</v>
      </c>
      <c r="H15" s="72" t="s">
        <v>101</v>
      </c>
      <c r="I15" s="177" t="s">
        <v>102</v>
      </c>
      <c r="J15" s="177" t="s">
        <v>93</v>
      </c>
      <c r="K15" s="177" t="s">
        <v>38</v>
      </c>
      <c r="L15" s="177" t="s">
        <v>42</v>
      </c>
      <c r="M15" s="177" t="s">
        <v>7</v>
      </c>
      <c r="N15" s="177" t="s">
        <v>43</v>
      </c>
      <c r="O15" s="177" t="s">
        <v>103</v>
      </c>
      <c r="P15" s="201" t="s">
        <v>34</v>
      </c>
      <c r="Q15" s="100"/>
      <c r="R15" s="65"/>
    </row>
    <row r="16" spans="1:20" ht="22.5" customHeight="1" x14ac:dyDescent="0.2">
      <c r="A16" s="104"/>
      <c r="B16" s="104"/>
      <c r="C16" s="178"/>
      <c r="D16" s="179"/>
      <c r="E16" s="179"/>
      <c r="F16" s="88"/>
      <c r="G16" s="73"/>
      <c r="H16" s="73"/>
      <c r="I16" s="180" t="str">
        <f t="shared" ref="I16:I20" si="0">IF(F16="","",(F16/1836)*1.5)</f>
        <v/>
      </c>
      <c r="J16" s="75" t="str">
        <f>IF(I16="","",IFERROR(IF(Loonkosten[[#This Row],[Loonkostensoort (klik op de cel voor info)]] = "Var. Loonk. + Opslag",IF(Loonkosten[[#This Row],[Berekend uurtarief var. kosten + opslag]]&gt;130,130,Loonkosten[[#This Row],[Berekend uurtarief var. kosten + opslag]]),""),""))</f>
        <v/>
      </c>
      <c r="K16" s="74"/>
      <c r="L16" s="74" t="str">
        <f>IF(D16="Vaste loonkosten",40,"")</f>
        <v/>
      </c>
      <c r="M16" s="181"/>
      <c r="N16"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16" s="90" t="str">
        <f>IFERROR((Loonkosten[[#This Row],[Totale loon- kosten]]), "")</f>
        <v/>
      </c>
      <c r="P16" s="202"/>
      <c r="Q16" s="100"/>
      <c r="R16" s="59"/>
    </row>
    <row r="17" spans="1:18" ht="22.5" customHeight="1" x14ac:dyDescent="0.2">
      <c r="A17" s="104"/>
      <c r="B17" s="104"/>
      <c r="C17" s="178"/>
      <c r="D17" s="182"/>
      <c r="E17" s="182"/>
      <c r="F17" s="88"/>
      <c r="G17" s="73"/>
      <c r="H17" s="73"/>
      <c r="I17" s="180" t="str">
        <f t="shared" si="0"/>
        <v/>
      </c>
      <c r="J17" s="75" t="str">
        <f>IF(I17="","",IFERROR(IF(Loonkosten[[#This Row],[Loonkostensoort (klik op de cel voor info)]] = "Var. Loonk. + Opslag",IF(Loonkosten[[#This Row],[Berekend uurtarief var. kosten + opslag]]&gt;130,130,Loonkosten[[#This Row],[Berekend uurtarief var. kosten + opslag]]),""),""))</f>
        <v/>
      </c>
      <c r="K17" s="74"/>
      <c r="L17" s="74" t="str">
        <f t="shared" ref="L17:L20" si="1">IF(D17="Vaste loonkosten",40,"")</f>
        <v/>
      </c>
      <c r="M17" s="181"/>
      <c r="N17"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17" s="90" t="str">
        <f>IFERROR((Loonkosten[[#This Row],[Totale loon- kosten]]), "")</f>
        <v/>
      </c>
      <c r="P17" s="202"/>
      <c r="Q17" s="100"/>
      <c r="R17" s="59"/>
    </row>
    <row r="18" spans="1:18" ht="22.5" customHeight="1" x14ac:dyDescent="0.2">
      <c r="A18" s="104"/>
      <c r="B18" s="104"/>
      <c r="C18" s="178"/>
      <c r="D18" s="179"/>
      <c r="E18" s="179"/>
      <c r="F18" s="88"/>
      <c r="G18" s="73"/>
      <c r="H18" s="73"/>
      <c r="I18" s="180" t="str">
        <f t="shared" si="0"/>
        <v/>
      </c>
      <c r="J18" s="75" t="str">
        <f>IF(I18="","",IFERROR(IF(Loonkosten[[#This Row],[Loonkostensoort (klik op de cel voor info)]] = "Var. Loonk. + Opslag",IF(Loonkosten[[#This Row],[Berekend uurtarief var. kosten + opslag]]&gt;130,130,Loonkosten[[#This Row],[Berekend uurtarief var. kosten + opslag]]),""),""))</f>
        <v/>
      </c>
      <c r="K18" s="74"/>
      <c r="L18" s="74" t="str">
        <f t="shared" si="1"/>
        <v/>
      </c>
      <c r="M18" s="181"/>
      <c r="N18"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18" s="90" t="str">
        <f>IFERROR((Loonkosten[[#This Row],[Totale loon- kosten]]), "")</f>
        <v/>
      </c>
      <c r="P18" s="202"/>
      <c r="Q18" s="100"/>
      <c r="R18" s="59"/>
    </row>
    <row r="19" spans="1:18" ht="22.5" customHeight="1" x14ac:dyDescent="0.2">
      <c r="A19" s="104"/>
      <c r="B19" s="104"/>
      <c r="C19" s="178"/>
      <c r="D19" s="179"/>
      <c r="E19" s="179"/>
      <c r="F19" s="89"/>
      <c r="G19" s="76"/>
      <c r="H19" s="76"/>
      <c r="I19" s="183" t="str">
        <f t="shared" si="0"/>
        <v/>
      </c>
      <c r="J19" s="75" t="str">
        <f>IF(I19="","",IFERROR(IF(Loonkosten[[#This Row],[Loonkostensoort (klik op de cel voor info)]] = "Var. Loonk. + Opslag",IF(Loonkosten[[#This Row],[Berekend uurtarief var. kosten + opslag]]&gt;130,130,Loonkosten[[#This Row],[Berekend uurtarief var. kosten + opslag]]),""),""))</f>
        <v/>
      </c>
      <c r="K19" s="74"/>
      <c r="L19" s="74" t="str">
        <f t="shared" si="1"/>
        <v/>
      </c>
      <c r="M19" s="181"/>
      <c r="N19"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19" s="90" t="str">
        <f>IFERROR((Loonkosten[[#This Row],[Totale loon- kosten]]), "")</f>
        <v/>
      </c>
      <c r="P19" s="202"/>
      <c r="Q19" s="100"/>
      <c r="R19" s="77"/>
    </row>
    <row r="20" spans="1:18" ht="22.5" customHeight="1" thickBot="1" x14ac:dyDescent="0.25">
      <c r="A20" s="104"/>
      <c r="B20" s="104"/>
      <c r="C20" s="178"/>
      <c r="D20" s="179"/>
      <c r="E20" s="179"/>
      <c r="F20" s="89"/>
      <c r="G20" s="76"/>
      <c r="H20" s="76"/>
      <c r="I20" s="183" t="str">
        <f t="shared" si="0"/>
        <v/>
      </c>
      <c r="J20" s="75" t="str">
        <f>IF(I20="","",IFERROR(IF(Loonkosten[[#This Row],[Loonkostensoort (klik op de cel voor info)]] = "Var. Loonk. + Opslag",IF(Loonkosten[[#This Row],[Berekend uurtarief var. kosten + opslag]]&gt;130,130,Loonkosten[[#This Row],[Berekend uurtarief var. kosten + opslag]]),""),""))</f>
        <v/>
      </c>
      <c r="K20" s="74"/>
      <c r="L20" s="74" t="str">
        <f t="shared" si="1"/>
        <v/>
      </c>
      <c r="M20" s="181"/>
      <c r="N20"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20" s="90" t="str">
        <f>IFERROR((Loonkosten[[#This Row],[Totale loon- kosten]]), "")</f>
        <v/>
      </c>
      <c r="P20" s="202"/>
      <c r="Q20" s="100"/>
      <c r="R20" s="77"/>
    </row>
    <row r="21" spans="1:18" ht="26.25" customHeight="1" thickTop="1" x14ac:dyDescent="0.2">
      <c r="B21" s="92"/>
      <c r="C21" s="230" t="s">
        <v>54</v>
      </c>
      <c r="D21" s="230"/>
      <c r="E21" s="230"/>
      <c r="F21" s="230"/>
      <c r="G21" s="230"/>
      <c r="H21" s="230"/>
      <c r="I21" s="230"/>
      <c r="J21" s="230"/>
      <c r="K21" s="230"/>
      <c r="L21" s="176"/>
      <c r="M21" s="167" t="s">
        <v>91</v>
      </c>
      <c r="N21" s="149">
        <f>SUM(Loonkosten[Totale loon- kosten])</f>
        <v>0</v>
      </c>
      <c r="O21" s="149">
        <f>SUM(Loonkosten[Subsidie aanvraag])</f>
        <v>0</v>
      </c>
      <c r="P21" s="203"/>
      <c r="Q21" s="100"/>
      <c r="R21" s="77"/>
    </row>
    <row r="22" spans="1:18" ht="18.75" customHeight="1" x14ac:dyDescent="0.2">
      <c r="B22" s="92"/>
      <c r="C22" s="231"/>
      <c r="D22" s="231"/>
      <c r="E22" s="231"/>
      <c r="F22" s="231"/>
      <c r="G22" s="231"/>
      <c r="H22" s="231"/>
      <c r="I22" s="231"/>
      <c r="J22" s="231"/>
      <c r="K22" s="231"/>
      <c r="L22" s="231"/>
      <c r="M22" s="231"/>
      <c r="N22" s="231"/>
      <c r="O22" s="231"/>
      <c r="P22" s="231"/>
      <c r="Q22" s="136"/>
      <c r="R22" s="77"/>
    </row>
    <row r="23" spans="1:18" ht="12" customHeight="1" x14ac:dyDescent="0.2">
      <c r="C23" s="26" t="s">
        <v>24</v>
      </c>
      <c r="D23" s="14"/>
      <c r="E23" s="38"/>
      <c r="F23" s="38"/>
      <c r="G23" s="38"/>
      <c r="H23" s="38"/>
      <c r="I23" s="38"/>
      <c r="J23" s="38"/>
      <c r="K23" s="38"/>
      <c r="L23" s="38"/>
    </row>
    <row r="24" spans="1:18" ht="25.5" customHeight="1" x14ac:dyDescent="0.2">
      <c r="C24" s="229" t="s">
        <v>81</v>
      </c>
      <c r="D24" s="229"/>
      <c r="E24" s="229"/>
      <c r="F24" s="229"/>
      <c r="G24" s="229"/>
      <c r="H24" s="229"/>
      <c r="I24" s="229"/>
      <c r="J24" s="229"/>
      <c r="K24" s="229"/>
      <c r="L24" s="229"/>
      <c r="M24" s="229"/>
      <c r="N24" s="229"/>
      <c r="O24" s="229"/>
      <c r="P24" s="229"/>
    </row>
    <row r="25" spans="1:18" ht="21" customHeight="1" x14ac:dyDescent="0.2">
      <c r="C25" s="61" t="s">
        <v>35</v>
      </c>
      <c r="D25" s="61" t="s">
        <v>0</v>
      </c>
      <c r="E25" s="61"/>
      <c r="F25" s="61"/>
      <c r="G25" s="61"/>
      <c r="H25" s="61"/>
      <c r="I25" s="61"/>
      <c r="J25" s="61"/>
      <c r="K25" s="61"/>
      <c r="L25" s="61"/>
      <c r="M25" s="227" t="s">
        <v>90</v>
      </c>
      <c r="N25" s="227"/>
      <c r="O25" s="100"/>
      <c r="P25" s="228"/>
      <c r="Q25" s="228"/>
    </row>
    <row r="26" spans="1:18" ht="18" customHeight="1" x14ac:dyDescent="0.2">
      <c r="C26" s="99" t="str">
        <f>'(Loon)kosten derden'!C39</f>
        <v/>
      </c>
      <c r="D26" s="232" t="str">
        <f>IF(Beginpagina!D22=0,"",Beginpagina!D22)</f>
        <v/>
      </c>
      <c r="E26" s="232"/>
      <c r="F26" s="232"/>
      <c r="G26" s="232"/>
      <c r="H26" s="232"/>
      <c r="I26" s="232"/>
      <c r="J26" s="232"/>
      <c r="K26" s="232"/>
      <c r="L26" s="232"/>
      <c r="M26" s="233">
        <f>SUMIF(Loonkosten[Activiteit (klik op de cel en vul deze altijd in)],1,Loonkosten[Subsidie aanvraag])+SUMIF(OverigeKostenDerden[Activiteit (klik op de cel voor info en vul deze altijd in)],1,OverigeKostenDerden[Kosten totaal])+SUMIF(Loonkosten767810[Activiteit (klik op de cel voor info en vul deze altijd in)],1,Loonkosten767810[Kosten totaal])+SUMIF(Loonkosten76781011[Activiteit (klik op de cel voor info en vul deze altijd in)],1,Loonkosten76781011[Kosten totaal])+SUMIF(LoonkostenDerden[Activiteit (klik op de cel voor info en vul deze altijd in)],1,LoonkostenDerden[Kosten totaal])</f>
        <v>0</v>
      </c>
      <c r="N26" s="233"/>
      <c r="O26" s="100"/>
      <c r="P26" s="228"/>
      <c r="Q26" s="228"/>
    </row>
    <row r="27" spans="1:18" ht="18" customHeight="1" x14ac:dyDescent="0.2">
      <c r="C27" s="99" t="str">
        <f>IF(Beginpagina!$C23=0,"",Beginpagina!$C23)</f>
        <v/>
      </c>
      <c r="D27" s="232" t="str">
        <f>IF(Beginpagina!D23=0,"",Beginpagina!D23)</f>
        <v/>
      </c>
      <c r="E27" s="232"/>
      <c r="F27" s="232"/>
      <c r="G27" s="232"/>
      <c r="H27" s="232"/>
      <c r="I27" s="232"/>
      <c r="J27" s="232"/>
      <c r="K27" s="232"/>
      <c r="L27" s="232"/>
      <c r="M27" s="233">
        <f>SUMIF(Loonkosten[Activiteit (klik op de cel en vul deze altijd in)],2,Loonkosten[Subsidie aanvraag])+SUMIF(OverigeKostenDerden[Activiteit (klik op de cel voor info en vul deze altijd in)],2,OverigeKostenDerden[Kosten totaal])+SUMIF(Loonkosten767810[Activiteit (klik op de cel voor info en vul deze altijd in)],2,Loonkosten767810[Kosten totaal])+SUMIF(Loonkosten76781011[Activiteit (klik op de cel voor info en vul deze altijd in)],2,Loonkosten76781011[Kosten totaal])+SUMIF(LoonkostenDerden[Activiteit (klik op de cel voor info en vul deze altijd in)],2,LoonkostenDerden[Kosten totaal])</f>
        <v>0</v>
      </c>
      <c r="N27" s="233"/>
      <c r="O27" s="100"/>
      <c r="P27" s="228"/>
      <c r="Q27" s="228"/>
    </row>
    <row r="28" spans="1:18" ht="18" customHeight="1" x14ac:dyDescent="0.2">
      <c r="C28" s="99" t="str">
        <f>IF(Beginpagina!$C24=0,"",Beginpagina!$C24)</f>
        <v/>
      </c>
      <c r="D28" s="232" t="str">
        <f>IF(Beginpagina!D24=0,"",Beginpagina!D24)</f>
        <v/>
      </c>
      <c r="E28" s="232"/>
      <c r="F28" s="232"/>
      <c r="G28" s="232"/>
      <c r="H28" s="232"/>
      <c r="I28" s="232"/>
      <c r="J28" s="232"/>
      <c r="K28" s="232"/>
      <c r="L28" s="232"/>
      <c r="M28" s="233">
        <f>SUMIF(Loonkosten[Activiteit (klik op de cel en vul deze altijd in)],3,Loonkosten[Subsidie aanvraag])+SUMIF(OverigeKostenDerden[Activiteit (klik op de cel voor info en vul deze altijd in)],3,OverigeKostenDerden[Kosten totaal])+SUMIF(Loonkosten767810[Activiteit (klik op de cel voor info en vul deze altijd in)],3,Loonkosten767810[Kosten totaal])+SUMIF(Loonkosten76781011[Activiteit (klik op de cel voor info en vul deze altijd in)],3,Loonkosten76781011[Kosten totaal])+SUMIF(LoonkostenDerden[Activiteit (klik op de cel voor info en vul deze altijd in)],3,LoonkostenDerden[Kosten totaal])</f>
        <v>0</v>
      </c>
      <c r="N28" s="233"/>
      <c r="O28" s="100"/>
      <c r="P28" s="228"/>
      <c r="Q28" s="228"/>
    </row>
    <row r="29" spans="1:18" ht="18" customHeight="1" x14ac:dyDescent="0.2">
      <c r="C29" s="99" t="str">
        <f>IF(Beginpagina!$C25=0,"",Beginpagina!$C25)</f>
        <v/>
      </c>
      <c r="D29" s="232" t="str">
        <f>IF(Beginpagina!D25=0,"",Beginpagina!D25)</f>
        <v/>
      </c>
      <c r="E29" s="232"/>
      <c r="F29" s="232"/>
      <c r="G29" s="232"/>
      <c r="H29" s="232"/>
      <c r="I29" s="232"/>
      <c r="J29" s="232"/>
      <c r="K29" s="232"/>
      <c r="L29" s="232"/>
      <c r="M29" s="233">
        <f>SUMIF(Loonkosten[Activiteit (klik op de cel en vul deze altijd in)],4,Loonkosten[Subsidie aanvraag])+SUMIF(OverigeKostenDerden[Activiteit (klik op de cel voor info en vul deze altijd in)],4,OverigeKostenDerden[Kosten totaal])+SUMIF(Loonkosten767810[Activiteit (klik op de cel voor info en vul deze altijd in)],4,Loonkosten767810[Kosten totaal])+SUMIF(Loonkosten76781011[Activiteit (klik op de cel voor info en vul deze altijd in)],4,Loonkosten76781011[Kosten totaal])+SUMIF(LoonkostenDerden[Activiteit (klik op de cel voor info en vul deze altijd in)],4,LoonkostenDerden[Kosten totaal])</f>
        <v>0</v>
      </c>
      <c r="N29" s="233"/>
      <c r="O29" s="100"/>
      <c r="P29" s="228"/>
      <c r="Q29" s="228"/>
    </row>
    <row r="30" spans="1:18" ht="18" customHeight="1" x14ac:dyDescent="0.2">
      <c r="C30" s="99" t="str">
        <f>IF(Beginpagina!$C26=0,"",Beginpagina!$C26)</f>
        <v/>
      </c>
      <c r="D30" s="232" t="str">
        <f>IF(Beginpagina!D26=0,"",Beginpagina!D26)</f>
        <v/>
      </c>
      <c r="E30" s="232"/>
      <c r="F30" s="232"/>
      <c r="G30" s="232"/>
      <c r="H30" s="232"/>
      <c r="I30" s="232"/>
      <c r="J30" s="232"/>
      <c r="K30" s="232"/>
      <c r="L30" s="232"/>
      <c r="M30" s="233">
        <f>SUMIF(Loonkosten[Activiteit (klik op de cel en vul deze altijd in)],5,Loonkosten[Subsidie aanvraag])+SUMIF(OverigeKostenDerden[Activiteit (klik op de cel voor info en vul deze altijd in)],5,OverigeKostenDerden[Kosten totaal])+SUMIF(Loonkosten767810[Activiteit (klik op de cel voor info en vul deze altijd in)],5,Loonkosten767810[Kosten totaal])+SUMIF(Loonkosten76781011[Activiteit (klik op de cel voor info en vul deze altijd in)],5,Loonkosten76781011[Kosten totaal])+SUMIF(LoonkostenDerden[Activiteit (klik op de cel voor info en vul deze altijd in)],5,LoonkostenDerden[Kosten totaal])</f>
        <v>0</v>
      </c>
      <c r="N30" s="233"/>
      <c r="O30" s="175"/>
      <c r="P30" s="175"/>
      <c r="Q30" s="175"/>
    </row>
    <row r="31" spans="1:18" ht="18" customHeight="1" x14ac:dyDescent="0.2">
      <c r="C31" s="99" t="str">
        <f>IF(Beginpagina!$C27=0,"",Beginpagina!$C27)</f>
        <v/>
      </c>
      <c r="D31" s="232" t="str">
        <f>IF(Beginpagina!D27=0,"",Beginpagina!D27)</f>
        <v/>
      </c>
      <c r="E31" s="232"/>
      <c r="F31" s="232"/>
      <c r="G31" s="232"/>
      <c r="H31" s="232"/>
      <c r="I31" s="232"/>
      <c r="J31" s="232"/>
      <c r="K31" s="232"/>
      <c r="L31" s="232"/>
      <c r="M31" s="233">
        <f>SUMIF(Loonkosten[Activiteit (klik op de cel en vul deze altijd in)],6,Loonkosten[Subsidie aanvraag])+SUMIF(OverigeKostenDerden[Activiteit (klik op de cel voor info en vul deze altijd in)],6,OverigeKostenDerden[Kosten totaal])+SUMIF(Loonkosten767810[Activiteit (klik op de cel voor info en vul deze altijd in)],6,Loonkosten767810[Kosten totaal])+SUMIF(Loonkosten76781011[Activiteit (klik op de cel voor info en vul deze altijd in)],6,Loonkosten76781011[Kosten totaal])+SUMIF(LoonkostenDerden[Activiteit (klik op de cel voor info en vul deze altijd in)],6,LoonkostenDerden[Kosten totaal])</f>
        <v>0</v>
      </c>
      <c r="N31" s="233"/>
      <c r="O31" s="175"/>
      <c r="P31" s="175"/>
      <c r="Q31" s="175"/>
    </row>
    <row r="32" spans="1:18" ht="18" customHeight="1" x14ac:dyDescent="0.2">
      <c r="C32" s="99" t="str">
        <f>IF(Beginpagina!$C28=0,"",Beginpagina!$C28)</f>
        <v/>
      </c>
      <c r="D32" s="232" t="str">
        <f>IF(Beginpagina!D28=0,"",Beginpagina!D28)</f>
        <v/>
      </c>
      <c r="E32" s="232"/>
      <c r="F32" s="232"/>
      <c r="G32" s="232"/>
      <c r="H32" s="232"/>
      <c r="I32" s="232"/>
      <c r="J32" s="232"/>
      <c r="K32" s="232"/>
      <c r="L32" s="232"/>
      <c r="M32" s="233">
        <f>SUMIF(Loonkosten[Activiteit (klik op de cel en vul deze altijd in)],7,Loonkosten[Subsidie aanvraag])+SUMIF(OverigeKostenDerden[Activiteit (klik op de cel voor info en vul deze altijd in)],7,OverigeKostenDerden[Kosten totaal])+SUMIF(Loonkosten767810[Activiteit (klik op de cel voor info en vul deze altijd in)],7,Loonkosten767810[Kosten totaal])+SUMIF(Loonkosten76781011[Activiteit (klik op de cel voor info en vul deze altijd in)],7,Loonkosten76781011[Kosten totaal])+SUMIF(LoonkostenDerden[Activiteit (klik op de cel voor info en vul deze altijd in)],7,LoonkostenDerden[Kosten totaal])</f>
        <v>0</v>
      </c>
      <c r="N32" s="233"/>
      <c r="O32" s="175"/>
      <c r="P32" s="175"/>
      <c r="Q32" s="175"/>
    </row>
    <row r="33" spans="3:20" ht="18" customHeight="1" x14ac:dyDescent="0.2">
      <c r="C33" s="99" t="str">
        <f>IF(Beginpagina!$C29=0,"",Beginpagina!$C29)</f>
        <v/>
      </c>
      <c r="D33" s="232" t="str">
        <f>IF(Beginpagina!D29=0,"",Beginpagina!D29)</f>
        <v/>
      </c>
      <c r="E33" s="232"/>
      <c r="F33" s="232"/>
      <c r="G33" s="232"/>
      <c r="H33" s="232"/>
      <c r="I33" s="232"/>
      <c r="J33" s="232"/>
      <c r="K33" s="232"/>
      <c r="L33" s="232"/>
      <c r="M33" s="233">
        <f>SUMIF(Loonkosten[Activiteit (klik op de cel en vul deze altijd in)],8,Loonkosten[Subsidie aanvraag])+SUMIF(OverigeKostenDerden[Activiteit (klik op de cel voor info en vul deze altijd in)],8,OverigeKostenDerden[Kosten totaal])+SUMIF(Loonkosten767810[Activiteit (klik op de cel voor info en vul deze altijd in)],8,Loonkosten767810[Kosten totaal])+SUMIF(Loonkosten76781011[Activiteit (klik op de cel voor info en vul deze altijd in)],8,Loonkosten76781011[Kosten totaal])+SUMIF(LoonkostenDerden[Activiteit (klik op de cel voor info en vul deze altijd in)],8,LoonkostenDerden[Kosten totaal])</f>
        <v>0</v>
      </c>
      <c r="N33" s="233"/>
      <c r="O33" s="175"/>
      <c r="P33" s="175"/>
      <c r="Q33" s="175"/>
    </row>
    <row r="34" spans="3:20" ht="18" customHeight="1" x14ac:dyDescent="0.2">
      <c r="C34" s="99" t="str">
        <f>IF(Beginpagina!$C30=0,"",Beginpagina!$C30)</f>
        <v/>
      </c>
      <c r="D34" s="232" t="str">
        <f>IF(Beginpagina!D30=0,"",Beginpagina!D30)</f>
        <v/>
      </c>
      <c r="E34" s="232"/>
      <c r="F34" s="232"/>
      <c r="G34" s="232"/>
      <c r="H34" s="232"/>
      <c r="I34" s="232"/>
      <c r="J34" s="232"/>
      <c r="K34" s="232"/>
      <c r="L34" s="232"/>
      <c r="M34" s="233">
        <f>SUMIF(Loonkosten[Activiteit (klik op de cel en vul deze altijd in)],9,Loonkosten[Subsidie aanvraag])+SUMIF(OverigeKostenDerden[Activiteit (klik op de cel voor info en vul deze altijd in)],9,OverigeKostenDerden[Kosten totaal])+SUMIF(Loonkosten767810[Activiteit (klik op de cel voor info en vul deze altijd in)],9,Loonkosten767810[Kosten totaal])+SUMIF(Loonkosten76781011[Activiteit (klik op de cel voor info en vul deze altijd in)],9,Loonkosten76781011[Kosten totaal])+SUMIF(LoonkostenDerden[Activiteit (klik op de cel voor info en vul deze altijd in)],9,LoonkostenDerden[Kosten totaal])</f>
        <v>0</v>
      </c>
      <c r="N34" s="233"/>
      <c r="O34" s="175"/>
      <c r="P34" s="175"/>
      <c r="Q34" s="175"/>
    </row>
    <row r="35" spans="3:20" ht="18" customHeight="1" x14ac:dyDescent="0.2">
      <c r="C35" s="99" t="str">
        <f>IF(Beginpagina!$C31=0,"",Beginpagina!$C31)</f>
        <v/>
      </c>
      <c r="D35" s="232" t="str">
        <f>IF(Beginpagina!D31=0,"",Beginpagina!D31)</f>
        <v/>
      </c>
      <c r="E35" s="232"/>
      <c r="F35" s="232"/>
      <c r="G35" s="232"/>
      <c r="H35" s="232"/>
      <c r="I35" s="232"/>
      <c r="J35" s="232"/>
      <c r="K35" s="232"/>
      <c r="L35" s="232"/>
      <c r="M35" s="233">
        <f>SUMIF(Loonkosten[Activiteit (klik op de cel en vul deze altijd in)],10,Loonkosten[Subsidie aanvraag])+SUMIF(OverigeKostenDerden[Activiteit (klik op de cel voor info en vul deze altijd in)],10,OverigeKostenDerden[Kosten totaal])+SUMIF(Loonkosten767810[Activiteit (klik op de cel voor info en vul deze altijd in)],10,Loonkosten767810[Kosten totaal])+SUMIF(Loonkosten76781011[Activiteit (klik op de cel voor info en vul deze altijd in)],10,Loonkosten76781011[Kosten totaal])+SUMIF(LoonkostenDerden[Activiteit (klik op de cel voor info en vul deze altijd in)],10,LoonkostenDerden[Kosten totaal])</f>
        <v>0</v>
      </c>
      <c r="N35" s="233"/>
      <c r="O35" s="100"/>
      <c r="P35" s="228"/>
      <c r="Q35" s="228"/>
    </row>
    <row r="36" spans="3:20" ht="7.5" customHeight="1" x14ac:dyDescent="0.2">
      <c r="C36" s="78"/>
      <c r="D36" s="38"/>
      <c r="E36" s="38"/>
      <c r="F36" s="38"/>
      <c r="G36" s="38"/>
      <c r="H36" s="38"/>
      <c r="I36" s="38"/>
      <c r="J36" s="38"/>
      <c r="K36" s="38"/>
      <c r="L36" s="38"/>
      <c r="O36" s="21"/>
    </row>
    <row r="37" spans="3:20" ht="15" x14ac:dyDescent="0.3">
      <c r="C37" s="49" t="s">
        <v>29</v>
      </c>
      <c r="D37" s="49"/>
      <c r="E37" s="49"/>
      <c r="F37" s="49"/>
      <c r="G37" s="49"/>
      <c r="H37" s="49"/>
      <c r="I37" s="50"/>
      <c r="J37" s="50"/>
      <c r="K37" s="50"/>
      <c r="L37" s="50"/>
      <c r="M37" s="38"/>
      <c r="N37" s="80"/>
      <c r="O37" s="38"/>
      <c r="P37" s="38"/>
      <c r="Q37" s="38"/>
      <c r="R37" s="38"/>
      <c r="S37" s="69"/>
      <c r="T37" s="69"/>
    </row>
    <row r="38" spans="3:20" ht="10.5" customHeight="1" thickBot="1" x14ac:dyDescent="0.25">
      <c r="C38" s="50"/>
      <c r="D38" s="50"/>
      <c r="E38" s="50"/>
      <c r="F38" s="50"/>
      <c r="G38" s="50"/>
      <c r="H38" s="50"/>
      <c r="I38" s="50"/>
      <c r="J38" s="50"/>
      <c r="K38" s="50"/>
      <c r="L38" s="50"/>
      <c r="M38" s="38"/>
      <c r="N38" s="83"/>
      <c r="O38" s="84"/>
      <c r="P38" s="85"/>
      <c r="Q38" s="86"/>
      <c r="R38" s="38"/>
      <c r="S38" s="71"/>
      <c r="T38" s="71"/>
    </row>
    <row r="39" spans="3:20" ht="10.5" customHeight="1" thickTop="1" x14ac:dyDescent="0.25">
      <c r="C39" s="234" t="s">
        <v>74</v>
      </c>
      <c r="D39" s="234"/>
      <c r="E39" s="234"/>
      <c r="F39" s="234"/>
      <c r="G39" s="234"/>
      <c r="H39" s="234"/>
      <c r="I39" s="234"/>
      <c r="J39" s="234"/>
      <c r="K39" s="234"/>
      <c r="L39" s="51"/>
      <c r="M39" s="51"/>
      <c r="N39" s="45"/>
      <c r="O39" s="81"/>
      <c r="P39" s="21"/>
      <c r="Q39" s="21"/>
      <c r="R39" s="21"/>
    </row>
    <row r="40" spans="3:20" ht="10.5" customHeight="1" x14ac:dyDescent="0.25">
      <c r="C40" s="234"/>
      <c r="D40" s="234"/>
      <c r="E40" s="234"/>
      <c r="F40" s="234"/>
      <c r="G40" s="234"/>
      <c r="H40" s="234"/>
      <c r="I40" s="234"/>
      <c r="J40" s="234"/>
      <c r="K40" s="234"/>
      <c r="L40" s="51"/>
      <c r="M40" s="51"/>
      <c r="N40" s="45"/>
      <c r="O40" s="81"/>
      <c r="P40" s="25"/>
      <c r="Q40" s="25"/>
      <c r="R40" s="25"/>
    </row>
    <row r="41" spans="3:20" ht="10.5" customHeight="1" x14ac:dyDescent="0.2">
      <c r="C41" s="234"/>
      <c r="D41" s="234"/>
      <c r="E41" s="234"/>
      <c r="F41" s="234"/>
      <c r="G41" s="234"/>
      <c r="H41" s="234"/>
      <c r="I41" s="234"/>
      <c r="J41" s="234"/>
      <c r="K41" s="234"/>
      <c r="N41" s="45"/>
      <c r="O41" s="81"/>
      <c r="P41" s="25"/>
      <c r="Q41" s="25"/>
      <c r="R41" s="25"/>
    </row>
    <row r="42" spans="3:20" ht="10" x14ac:dyDescent="0.2">
      <c r="C42" s="234"/>
      <c r="D42" s="234"/>
      <c r="E42" s="234"/>
      <c r="F42" s="234"/>
      <c r="G42" s="234"/>
      <c r="H42" s="234"/>
      <c r="I42" s="234"/>
      <c r="J42" s="234"/>
      <c r="K42" s="234"/>
      <c r="N42" s="45"/>
      <c r="O42" s="81"/>
      <c r="P42" s="25"/>
      <c r="Q42" s="25"/>
      <c r="R42" s="25"/>
    </row>
    <row r="43" spans="3:20" ht="10" x14ac:dyDescent="0.2">
      <c r="C43" s="234"/>
      <c r="D43" s="234"/>
      <c r="E43" s="234"/>
      <c r="F43" s="234"/>
      <c r="G43" s="234"/>
      <c r="H43" s="234"/>
      <c r="I43" s="234"/>
      <c r="J43" s="234"/>
      <c r="K43" s="234"/>
      <c r="N43" s="45"/>
      <c r="O43" s="81"/>
      <c r="P43" s="25"/>
      <c r="Q43" s="25"/>
      <c r="R43" s="25"/>
    </row>
    <row r="44" spans="3:20" ht="10" x14ac:dyDescent="0.2">
      <c r="N44" s="45" t="str">
        <f>IF(Beginpagina!L52=0,"",Beginpagina!L52)</f>
        <v/>
      </c>
      <c r="O44" s="25"/>
      <c r="P44" s="25"/>
      <c r="Q44" s="25"/>
    </row>
    <row r="45" spans="3:20" ht="10" x14ac:dyDescent="0.2">
      <c r="O45" s="25"/>
      <c r="P45" s="25"/>
      <c r="Q45" s="25"/>
    </row>
    <row r="46" spans="3:20" ht="10" x14ac:dyDescent="0.2"/>
    <row r="47" spans="3:20" ht="10" x14ac:dyDescent="0.2"/>
    <row r="48" spans="3:20" ht="10" x14ac:dyDescent="0.2"/>
    <row r="49" ht="10" x14ac:dyDescent="0.2"/>
    <row r="50" ht="10" x14ac:dyDescent="0.2"/>
    <row r="51" ht="10" x14ac:dyDescent="0.2"/>
    <row r="52" ht="10" x14ac:dyDescent="0.2"/>
    <row r="53" ht="10" x14ac:dyDescent="0.2"/>
    <row r="54" ht="10" x14ac:dyDescent="0.2"/>
    <row r="55" ht="10" x14ac:dyDescent="0.2"/>
    <row r="56" ht="10" x14ac:dyDescent="0.2"/>
    <row r="57" ht="10" x14ac:dyDescent="0.2"/>
    <row r="58" ht="10" x14ac:dyDescent="0.2"/>
    <row r="59" ht="10" x14ac:dyDescent="0.2"/>
    <row r="60" ht="10" x14ac:dyDescent="0.2"/>
    <row r="61" ht="10" x14ac:dyDescent="0.2"/>
    <row r="62" ht="10" x14ac:dyDescent="0.2"/>
    <row r="63" ht="10" x14ac:dyDescent="0.2"/>
    <row r="64" ht="10" x14ac:dyDescent="0.2"/>
    <row r="65" spans="1:18" s="70" customFormat="1" ht="10.5" customHeight="1" thickBot="1" x14ac:dyDescent="0.25">
      <c r="A65" s="13"/>
      <c r="B65" s="13"/>
      <c r="C65" s="25"/>
      <c r="D65" s="25"/>
      <c r="E65" s="25"/>
      <c r="F65" s="25"/>
      <c r="G65" s="25"/>
      <c r="H65" s="25"/>
      <c r="I65" s="25"/>
      <c r="J65" s="25"/>
      <c r="K65" s="25"/>
      <c r="L65" s="25"/>
      <c r="M65" s="25"/>
      <c r="N65" s="25"/>
      <c r="O65" s="3"/>
      <c r="P65" s="3"/>
      <c r="Q65" s="3"/>
      <c r="R65" s="3"/>
    </row>
    <row r="66" spans="1:18" ht="18" customHeight="1" x14ac:dyDescent="0.2">
      <c r="C66" s="52" t="str">
        <f>CONCATENATE("Subsidieaanvraag voor ",Beginpagina!$D$7)</f>
        <v>Subsidieaanvraag voor ASV subsidie</v>
      </c>
      <c r="D66" s="52"/>
      <c r="E66" s="52"/>
      <c r="F66" s="52"/>
      <c r="G66" s="52"/>
      <c r="H66" s="52"/>
      <c r="I66" s="53"/>
      <c r="J66" s="53"/>
      <c r="K66" s="53"/>
      <c r="L66" s="53"/>
      <c r="M66" s="53"/>
      <c r="N66" s="53"/>
      <c r="O66" s="53"/>
      <c r="P66" s="53"/>
      <c r="Q66" s="66" t="s">
        <v>23</v>
      </c>
      <c r="R66" s="13"/>
    </row>
    <row r="67" spans="1:18" ht="10.5" customHeight="1" x14ac:dyDescent="0.2">
      <c r="A67" s="68"/>
      <c r="B67" s="68"/>
      <c r="C67" s="68"/>
      <c r="D67" s="68"/>
      <c r="E67" s="68"/>
      <c r="F67" s="68"/>
      <c r="G67" s="68"/>
      <c r="H67" s="68"/>
      <c r="I67" s="68"/>
      <c r="J67" s="68"/>
      <c r="K67" s="68"/>
      <c r="L67" s="68"/>
      <c r="M67" s="68"/>
      <c r="N67" s="68"/>
      <c r="O67" s="68"/>
      <c r="P67" s="68"/>
      <c r="Q67" s="68"/>
      <c r="R67" s="68"/>
    </row>
    <row r="68" spans="1:18" ht="10.5" customHeight="1" x14ac:dyDescent="0.2">
      <c r="A68" s="68"/>
      <c r="B68" s="68"/>
      <c r="C68" s="68"/>
      <c r="D68" s="68"/>
      <c r="E68" s="68"/>
      <c r="F68" s="68"/>
      <c r="G68" s="68"/>
      <c r="H68" s="68"/>
      <c r="I68" s="68"/>
      <c r="J68" s="68"/>
      <c r="K68" s="68"/>
      <c r="L68" s="68"/>
      <c r="M68" s="68"/>
      <c r="N68" s="68"/>
      <c r="O68" s="68"/>
      <c r="P68" s="68"/>
      <c r="Q68" s="68"/>
      <c r="R68" s="68"/>
    </row>
    <row r="69" spans="1:18" ht="10.5" customHeight="1" x14ac:dyDescent="0.2">
      <c r="A69" s="68"/>
      <c r="B69" s="68"/>
      <c r="C69" s="68"/>
      <c r="D69" s="68"/>
      <c r="E69" s="68"/>
      <c r="F69" s="68"/>
      <c r="G69" s="68"/>
      <c r="H69" s="68"/>
      <c r="I69" s="68"/>
      <c r="J69" s="68"/>
      <c r="K69" s="68"/>
      <c r="L69" s="68"/>
      <c r="M69" s="68"/>
      <c r="N69" s="68"/>
      <c r="O69" s="68"/>
      <c r="P69" s="68"/>
      <c r="Q69" s="68"/>
      <c r="R69" s="68"/>
    </row>
    <row r="70" spans="1:18" ht="10.5" customHeight="1" x14ac:dyDescent="0.2">
      <c r="A70" s="68"/>
      <c r="B70" s="68"/>
      <c r="C70" s="68"/>
      <c r="D70" s="68"/>
      <c r="E70" s="68"/>
      <c r="F70" s="68"/>
      <c r="G70" s="68"/>
      <c r="H70" s="68"/>
      <c r="I70" s="68"/>
      <c r="J70" s="68"/>
      <c r="K70" s="68"/>
      <c r="L70" s="68"/>
      <c r="M70" s="68"/>
      <c r="N70" s="68"/>
      <c r="O70" s="68"/>
      <c r="P70" s="68"/>
      <c r="Q70" s="68"/>
      <c r="R70" s="68"/>
    </row>
    <row r="71" spans="1:18" ht="10.5" customHeight="1" x14ac:dyDescent="0.2">
      <c r="A71" s="68"/>
      <c r="B71" s="68"/>
      <c r="C71" s="68"/>
      <c r="D71" s="68"/>
      <c r="E71" s="68"/>
      <c r="F71" s="68"/>
      <c r="G71" s="68"/>
      <c r="H71" s="68"/>
      <c r="I71" s="68"/>
      <c r="J71" s="68"/>
      <c r="K71" s="68"/>
      <c r="L71" s="68"/>
      <c r="M71" s="68"/>
      <c r="N71" s="68"/>
      <c r="O71" s="68"/>
      <c r="P71" s="68"/>
      <c r="Q71" s="68"/>
      <c r="R71" s="68"/>
    </row>
    <row r="72" spans="1:18" ht="10.5" customHeight="1" x14ac:dyDescent="0.2">
      <c r="A72" s="68"/>
      <c r="B72" s="68"/>
      <c r="C72" s="68"/>
      <c r="D72" s="68"/>
      <c r="E72" s="68"/>
      <c r="F72" s="68"/>
      <c r="G72" s="68"/>
      <c r="H72" s="68"/>
      <c r="I72" s="68"/>
      <c r="J72" s="68"/>
      <c r="K72" s="68"/>
      <c r="L72" s="68"/>
      <c r="M72" s="68"/>
      <c r="N72" s="68"/>
      <c r="O72" s="68"/>
      <c r="P72" s="68"/>
      <c r="Q72" s="68"/>
      <c r="R72" s="68"/>
    </row>
    <row r="73" spans="1:18" ht="10.5" customHeight="1" x14ac:dyDescent="0.2">
      <c r="A73" s="68"/>
      <c r="B73" s="68"/>
      <c r="C73" s="68"/>
      <c r="D73" s="68"/>
      <c r="E73" s="68"/>
      <c r="F73" s="68"/>
      <c r="G73" s="68"/>
      <c r="H73" s="68"/>
      <c r="I73" s="68"/>
      <c r="J73" s="68"/>
      <c r="K73" s="68"/>
      <c r="L73" s="68"/>
      <c r="M73" s="68"/>
      <c r="N73" s="68"/>
      <c r="O73" s="68"/>
      <c r="P73" s="68"/>
      <c r="Q73" s="68"/>
      <c r="R73" s="68"/>
    </row>
    <row r="74" spans="1:18" ht="10.5" customHeight="1" x14ac:dyDescent="0.2">
      <c r="A74" s="68"/>
      <c r="B74" s="68"/>
      <c r="C74" s="68"/>
      <c r="D74" s="68"/>
      <c r="E74" s="68"/>
      <c r="F74" s="68"/>
      <c r="G74" s="68"/>
      <c r="H74" s="68"/>
      <c r="I74" s="68"/>
      <c r="J74" s="68"/>
      <c r="K74" s="68"/>
      <c r="L74" s="68"/>
      <c r="M74" s="68"/>
      <c r="N74" s="68"/>
      <c r="O74" s="68"/>
      <c r="P74" s="68"/>
      <c r="Q74" s="68"/>
      <c r="R74" s="68"/>
    </row>
    <row r="75" spans="1:18" ht="10.5" customHeight="1" x14ac:dyDescent="0.2">
      <c r="A75" s="68"/>
      <c r="B75" s="68"/>
      <c r="C75" s="68"/>
      <c r="D75" s="68"/>
      <c r="E75" s="68"/>
      <c r="F75" s="68"/>
      <c r="G75" s="68"/>
      <c r="H75" s="68"/>
      <c r="I75" s="68"/>
      <c r="J75" s="68"/>
      <c r="K75" s="68"/>
      <c r="L75" s="68"/>
      <c r="M75" s="68"/>
      <c r="N75" s="68"/>
      <c r="O75" s="68"/>
      <c r="P75" s="68"/>
      <c r="Q75" s="68"/>
      <c r="R75" s="68"/>
    </row>
    <row r="76" spans="1:18" ht="10.5" customHeight="1" x14ac:dyDescent="0.2">
      <c r="A76" s="68"/>
      <c r="B76" s="68"/>
      <c r="C76" s="68"/>
      <c r="D76" s="68"/>
      <c r="E76" s="68"/>
      <c r="F76" s="68"/>
      <c r="G76" s="68"/>
      <c r="H76" s="68"/>
      <c r="I76" s="68"/>
      <c r="J76" s="68"/>
      <c r="K76" s="68"/>
      <c r="L76" s="68"/>
      <c r="M76" s="68"/>
      <c r="N76" s="68"/>
      <c r="O76" s="68"/>
      <c r="P76" s="68"/>
      <c r="Q76" s="68"/>
      <c r="R76" s="68"/>
    </row>
    <row r="77" spans="1:18" ht="10.5" customHeight="1" x14ac:dyDescent="0.2">
      <c r="A77" s="68"/>
      <c r="B77" s="68"/>
      <c r="C77" s="68"/>
      <c r="D77" s="68"/>
      <c r="E77" s="68"/>
      <c r="F77" s="68"/>
      <c r="G77" s="68"/>
      <c r="H77" s="68"/>
      <c r="I77" s="68"/>
      <c r="J77" s="68"/>
      <c r="K77" s="68"/>
      <c r="L77" s="68"/>
      <c r="M77" s="68"/>
      <c r="N77" s="68"/>
      <c r="O77" s="68"/>
      <c r="P77" s="68"/>
      <c r="Q77" s="68"/>
      <c r="R77" s="68"/>
    </row>
    <row r="78" spans="1:18" ht="10.5" customHeight="1" x14ac:dyDescent="0.2">
      <c r="A78" s="68"/>
      <c r="B78" s="68"/>
      <c r="C78" s="68"/>
      <c r="D78" s="68"/>
      <c r="E78" s="68"/>
      <c r="F78" s="68"/>
      <c r="G78" s="68"/>
      <c r="H78" s="68"/>
      <c r="I78" s="68"/>
      <c r="J78" s="68"/>
      <c r="K78" s="68"/>
      <c r="L78" s="68"/>
      <c r="M78" s="68"/>
      <c r="N78" s="68"/>
      <c r="O78" s="68"/>
      <c r="P78" s="68"/>
      <c r="Q78" s="68"/>
      <c r="R78" s="68"/>
    </row>
    <row r="79" spans="1:18" ht="10" x14ac:dyDescent="0.2">
      <c r="A79" s="68"/>
      <c r="B79" s="68"/>
      <c r="C79" s="68"/>
      <c r="D79" s="68"/>
      <c r="E79" s="68"/>
      <c r="F79" s="68"/>
      <c r="G79" s="68"/>
      <c r="H79" s="68"/>
      <c r="I79" s="68"/>
      <c r="J79" s="68"/>
      <c r="K79" s="68"/>
      <c r="L79" s="68"/>
      <c r="M79" s="68"/>
      <c r="N79" s="68"/>
      <c r="O79" s="68"/>
      <c r="P79" s="68"/>
      <c r="Q79" s="68"/>
      <c r="R79" s="68"/>
    </row>
  </sheetData>
  <sheetProtection deleteRows="0"/>
  <mergeCells count="32">
    <mergeCell ref="C39:K43"/>
    <mergeCell ref="M26:N26"/>
    <mergeCell ref="M27:N27"/>
    <mergeCell ref="M28:N28"/>
    <mergeCell ref="M29:N29"/>
    <mergeCell ref="M35:N35"/>
    <mergeCell ref="D28:L28"/>
    <mergeCell ref="D29:L29"/>
    <mergeCell ref="M32:N32"/>
    <mergeCell ref="M33:N33"/>
    <mergeCell ref="M34:N34"/>
    <mergeCell ref="P27:Q27"/>
    <mergeCell ref="C22:M22"/>
    <mergeCell ref="N22:P22"/>
    <mergeCell ref="P35:Q35"/>
    <mergeCell ref="D35:L35"/>
    <mergeCell ref="D26:L26"/>
    <mergeCell ref="D27:L27"/>
    <mergeCell ref="P28:Q28"/>
    <mergeCell ref="P29:Q29"/>
    <mergeCell ref="D30:L30"/>
    <mergeCell ref="D31:L31"/>
    <mergeCell ref="D32:L32"/>
    <mergeCell ref="D33:L33"/>
    <mergeCell ref="D34:L34"/>
    <mergeCell ref="M30:N30"/>
    <mergeCell ref="M31:N31"/>
    <mergeCell ref="M25:N25"/>
    <mergeCell ref="P25:Q25"/>
    <mergeCell ref="P26:Q26"/>
    <mergeCell ref="C24:P24"/>
    <mergeCell ref="C21:K21"/>
  </mergeCells>
  <conditionalFormatting sqref="F16:F20">
    <cfRule type="expression" dxfId="204" priority="26">
      <formula>$D16="Var. Loonk. + Opslag"</formula>
    </cfRule>
  </conditionalFormatting>
  <conditionalFormatting sqref="N39:Q43">
    <cfRule type="expression" dxfId="203" priority="21">
      <formula>$N39&lt;&gt;""</formula>
    </cfRule>
  </conditionalFormatting>
  <conditionalFormatting sqref="C26:N29 C35:M35 C30:L34">
    <cfRule type="expression" dxfId="202" priority="7">
      <formula>$C26&lt;&gt;""</formula>
    </cfRule>
  </conditionalFormatting>
  <conditionalFormatting sqref="M30:N30">
    <cfRule type="expression" dxfId="201" priority="6">
      <formula>$C30&lt;&gt;""</formula>
    </cfRule>
  </conditionalFormatting>
  <conditionalFormatting sqref="M31:N31">
    <cfRule type="expression" dxfId="200" priority="5">
      <formula>$C31&lt;&gt;""</formula>
    </cfRule>
  </conditionalFormatting>
  <conditionalFormatting sqref="M32:N32">
    <cfRule type="expression" dxfId="199" priority="4">
      <formula>$C32&lt;&gt;""</formula>
    </cfRule>
  </conditionalFormatting>
  <conditionalFormatting sqref="M33:N33">
    <cfRule type="expression" dxfId="198" priority="3">
      <formula>$C33&lt;&gt;""</formula>
    </cfRule>
  </conditionalFormatting>
  <conditionalFormatting sqref="M34:N34">
    <cfRule type="expression" dxfId="197" priority="2">
      <formula>$C34&lt;&gt;""</formula>
    </cfRule>
  </conditionalFormatting>
  <conditionalFormatting sqref="K16:K20">
    <cfRule type="expression" dxfId="196" priority="1">
      <formula>$D16="IKT Tarief"</formula>
    </cfRule>
  </conditionalFormatting>
  <dataValidations xWindow="26" yWindow="297" count="17">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$C$36</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H20" xr:uid="{00000000-0002-0000-0100-000002000000}">
      <formula1>0</formula1>
      <formula2>1</formula2>
    </dataValidation>
    <dataValidation allowBlank="1" showInputMessage="1" showErrorMessage="1" promptTitle="Uurtarief" sqref="M15" xr:uid="{1BE1A043-A0E9-4009-93A3-AACDB113B9D9}"/>
    <dataValidation type="custom" allowBlank="1" showInputMessage="1" showErrorMessage="1" error="Hier a.u.b. geen wijzigingen" sqref="A80:R105 R15:R66 M1:R12 O26:Q66 N22:Q24 O13:R13 D8:D13 A1:B66 C37:C66 C14:R14 D36:N66 C1:C13 E1:L13 D1:D6 C21:C24 L21:M24 D22:K24" xr:uid="{00000000-0002-0000-0100-000007000000}">
      <formula1>FALSE</formula1>
    </dataValidation>
    <dataValidation type="custom" allowBlank="1" showInputMessage="1" showErrorMessage="1" sqref="C25:N35 M21 Q16:Q21" xr:uid="{00000000-0002-0000-0100-000008000000}">
      <formula1>FALSE</formula1>
    </dataValidation>
    <dataValidation allowBlank="1" showInputMessage="1" showErrorMessage="1" error="Hier a.u.b. geen wijzigingen" sqref="M13:N13 C36 D7"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sqref="G15" xr:uid="{00000000-0002-0000-0100-00000C000000}"/>
    <dataValidation allowBlank="1" showInputMessage="1" showErrorMessage="1" promptTitle="Indirecte kosten" prompt="Dit uurtarief is berekend door het bruto jaarloon te delen door 1836, met vervolgens een opslag van 50%" sqref="I15" xr:uid="{E4799494-8F97-4907-855D-5E93F71C3FEE}"/>
    <dataValidation type="decimal" allowBlank="1" showInputMessage="1" showErrorMessage="1" error="Het IKT tarief is gemaximaliseerd op 130 euro" sqref="K16:K20" xr:uid="{1FCA7CE6-0EFD-4CA5-A4FF-261DB95C94CB}">
      <formula1>0</formula1>
      <formula2>500</formula2>
    </dataValidation>
    <dataValidation allowBlank="1" showInputMessage="1" showErrorMessage="1" promptTitle="Uurtarief" prompt="Dit uurtarief is berekend door het bruto jaarloon te delen door 1836, met vervolgens een opslag van 50% (met een maximum van 130 euro.)_x000a_" sqref="J15" xr:uid="{174A842D-CD72-47A1-B3F5-3235707C1435}"/>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3652CC7F-7D88-4F99-B0DF-409705254217}">
      <formula1>FALSE</formula1>
    </dataValidation>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6BA187EB-A30C-4E77-814A-D0EE5731DE48}">
      <formula1>FALSE</formula1>
    </dataValidation>
    <dataValidation type="custom" allowBlank="1" showInputMessage="1" showErrorMessage="1" error="A.u.b. niet wijzigen in de grijze cellen" sqref="L16:L20" xr:uid="{024238F0-398B-44C6-BB88-F0DEC5E37902}">
      <formula1>FALSE</formula1>
    </dataValidation>
    <dataValidation allowBlank="1" showInputMessage="1" showErrorMessage="1" promptTitle="Uurtarief" prompt="€ 40,-" sqref="L15" xr:uid="{29C9E3C5-1A14-450E-8301-48921ECF755F}"/>
  </dataValidations>
  <pageMargins left="0.7" right="0.7" top="0.75" bottom="0.75" header="0.3" footer="0.3"/>
  <pageSetup paperSize="9" scale="77" fitToHeight="0" orientation="landscape" r:id="rId1"/>
  <ignoredErrors>
    <ignoredError sqref="R16:R20 A15:B15"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8" id="{EA93CBED-C05F-4D84-A7AF-D83B14CFCF3E}">
            <xm:f>'(Loon)kosten derden'!L56 &lt;&gt; ""</xm:f>
            <x14:dxf>
              <fill>
                <patternFill>
                  <bgColor rgb="FFE7F5FF"/>
                </patternFill>
              </fill>
            </x14:dxf>
          </x14:cfRule>
          <xm:sqref>N44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94"/>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1.69921875" style="25" customWidth="1"/>
    <col min="4" max="4" width="39.3984375" style="25" customWidth="1"/>
    <col min="5" max="5" width="31.3984375" style="25" customWidth="1"/>
    <col min="6" max="6" width="9.09765625" style="25" customWidth="1"/>
    <col min="7" max="7" width="16" style="25" customWidth="1"/>
    <col min="8" max="8" width="11.69921875" style="25" customWidth="1"/>
    <col min="9" max="9" width="12.09765625" style="25" customWidth="1"/>
    <col min="10" max="10" width="9.0976562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38"/>
      <c r="D1" s="38"/>
      <c r="E1" s="38"/>
      <c r="F1" s="38"/>
      <c r="G1" s="38"/>
      <c r="H1" s="38"/>
      <c r="I1" s="38"/>
      <c r="J1" s="38"/>
      <c r="K1" s="38"/>
      <c r="L1" s="38"/>
      <c r="M1" s="38"/>
      <c r="N1" s="2"/>
      <c r="O1" s="2"/>
      <c r="P1" s="69"/>
      <c r="Q1" s="69"/>
      <c r="R1" s="69"/>
      <c r="S1" s="69"/>
    </row>
    <row r="2" spans="1:19" ht="10" x14ac:dyDescent="0.2">
      <c r="A2" s="2"/>
      <c r="B2" s="2"/>
      <c r="H2" s="38"/>
      <c r="I2" s="38"/>
      <c r="J2" s="38"/>
      <c r="K2" s="38"/>
      <c r="O2" s="2"/>
      <c r="P2" s="69"/>
      <c r="Q2" s="69"/>
      <c r="R2" s="69"/>
      <c r="S2" s="69"/>
    </row>
    <row r="3" spans="1:19" ht="10" x14ac:dyDescent="0.2">
      <c r="A3" s="2"/>
      <c r="B3" s="2"/>
      <c r="C3" s="39"/>
      <c r="D3" s="39"/>
      <c r="E3" s="39"/>
      <c r="F3" s="39"/>
      <c r="G3" s="39"/>
      <c r="H3" s="38"/>
      <c r="I3" s="38"/>
      <c r="J3" s="38"/>
      <c r="K3" s="38"/>
      <c r="O3" s="2"/>
      <c r="P3" s="69"/>
      <c r="Q3" s="69"/>
      <c r="R3" s="69"/>
      <c r="S3" s="69"/>
    </row>
    <row r="4" spans="1:19" ht="17.5" x14ac:dyDescent="0.35">
      <c r="C4" s="40"/>
      <c r="D4" s="40"/>
      <c r="E4" s="40"/>
      <c r="F4" s="40"/>
      <c r="G4" s="40"/>
      <c r="H4" s="38"/>
      <c r="I4" s="38"/>
      <c r="J4" s="38"/>
      <c r="K4" s="38"/>
    </row>
    <row r="5" spans="1:19" ht="10" x14ac:dyDescent="0.2">
      <c r="C5" s="41"/>
      <c r="D5" s="41"/>
      <c r="E5" s="41"/>
      <c r="F5" s="41"/>
      <c r="G5" s="41"/>
      <c r="H5" s="38"/>
      <c r="I5" s="38"/>
      <c r="J5" s="38"/>
      <c r="K5" s="38"/>
    </row>
    <row r="6" spans="1:19" ht="10" x14ac:dyDescent="0.2">
      <c r="C6" s="38"/>
      <c r="D6" s="38"/>
      <c r="E6" s="38"/>
      <c r="F6" s="38"/>
      <c r="G6" s="38"/>
      <c r="H6" s="38"/>
      <c r="I6" s="38"/>
      <c r="J6" s="38"/>
      <c r="K6" s="38"/>
    </row>
    <row r="7" spans="1:19" ht="10" x14ac:dyDescent="0.2">
      <c r="C7" s="38"/>
      <c r="D7" s="62" t="s">
        <v>97</v>
      </c>
      <c r="E7" s="38"/>
      <c r="F7" s="38"/>
      <c r="G7" s="38"/>
      <c r="H7" s="38"/>
      <c r="I7" s="38"/>
      <c r="J7" s="38"/>
      <c r="K7" s="38"/>
    </row>
    <row r="8" spans="1:19" ht="10" x14ac:dyDescent="0.2">
      <c r="C8" s="38"/>
      <c r="D8" s="62"/>
      <c r="E8" s="38"/>
      <c r="F8" s="38"/>
      <c r="G8" s="38"/>
      <c r="H8" s="38"/>
      <c r="I8" s="38"/>
      <c r="J8" s="38"/>
      <c r="K8" s="38"/>
    </row>
    <row r="9" spans="1:19" ht="10" x14ac:dyDescent="0.2">
      <c r="C9" s="38"/>
      <c r="D9" s="38"/>
      <c r="E9" s="38"/>
      <c r="F9" s="38"/>
      <c r="G9" s="38"/>
      <c r="H9" s="38"/>
      <c r="I9" s="38"/>
      <c r="J9" s="38"/>
      <c r="K9" s="38"/>
    </row>
    <row r="10" spans="1:19" ht="15" x14ac:dyDescent="0.3">
      <c r="C10" s="42" t="s">
        <v>32</v>
      </c>
      <c r="D10" s="42"/>
      <c r="E10" s="42"/>
      <c r="F10" s="42"/>
      <c r="G10" s="42"/>
      <c r="H10" s="38"/>
      <c r="I10" s="38"/>
      <c r="J10" s="38"/>
      <c r="K10" s="38"/>
    </row>
    <row r="11" spans="1:19" ht="15" x14ac:dyDescent="0.3">
      <c r="C11" s="112" t="s">
        <v>78</v>
      </c>
      <c r="D11" s="42"/>
      <c r="E11" s="42"/>
      <c r="F11" s="42"/>
      <c r="G11" s="42"/>
      <c r="H11" s="38"/>
      <c r="I11" s="38"/>
      <c r="J11" s="38"/>
      <c r="K11" s="38"/>
    </row>
    <row r="12" spans="1:19" ht="13.5" x14ac:dyDescent="0.2">
      <c r="C12" s="26"/>
      <c r="D12" s="14"/>
      <c r="E12" s="38"/>
      <c r="F12" s="38"/>
      <c r="G12" s="38"/>
      <c r="H12" s="38"/>
      <c r="I12" s="38"/>
      <c r="J12" s="38"/>
      <c r="K12" s="38"/>
    </row>
    <row r="13" spans="1:19" ht="10" x14ac:dyDescent="0.2">
      <c r="C13" s="184" t="s">
        <v>76</v>
      </c>
      <c r="D13" s="184"/>
      <c r="E13" s="184"/>
      <c r="F13" s="184"/>
      <c r="G13" s="38"/>
      <c r="H13" s="157" t="s">
        <v>86</v>
      </c>
      <c r="I13" s="157"/>
      <c r="J13" s="38"/>
      <c r="K13" s="38"/>
    </row>
    <row r="14" spans="1:19" s="70" customFormat="1" ht="7.5" customHeight="1" x14ac:dyDescent="0.2">
      <c r="A14" s="13"/>
      <c r="B14" s="13"/>
      <c r="C14" s="43"/>
      <c r="D14" s="43"/>
      <c r="E14" s="43"/>
      <c r="F14" s="43"/>
      <c r="G14" s="43"/>
      <c r="H14" s="44"/>
      <c r="I14" s="44"/>
      <c r="J14" s="44"/>
      <c r="K14" s="44"/>
      <c r="L14" s="44"/>
      <c r="M14" s="44"/>
      <c r="N14" s="14"/>
      <c r="O14" s="13"/>
    </row>
    <row r="15" spans="1:19" ht="54" customHeight="1" x14ac:dyDescent="0.2">
      <c r="A15" s="107" t="s">
        <v>45</v>
      </c>
      <c r="B15" s="107" t="s">
        <v>60</v>
      </c>
      <c r="C15" s="72" t="s">
        <v>94</v>
      </c>
      <c r="D15" s="72" t="s">
        <v>10</v>
      </c>
      <c r="E15" s="72" t="s">
        <v>6</v>
      </c>
      <c r="F15" s="72" t="s">
        <v>7</v>
      </c>
      <c r="G15" s="72" t="s">
        <v>53</v>
      </c>
      <c r="H15" s="72" t="s">
        <v>25</v>
      </c>
      <c r="I15" s="72" t="s">
        <v>84</v>
      </c>
      <c r="J15" s="100"/>
      <c r="K15" s="100"/>
      <c r="L15" s="100"/>
      <c r="M15" s="100"/>
      <c r="N15" s="100"/>
      <c r="O15" s="100"/>
    </row>
    <row r="16" spans="1:19" s="140" customFormat="1" ht="22.5" customHeight="1" x14ac:dyDescent="0.2">
      <c r="A16" s="139"/>
      <c r="B16" s="139"/>
      <c r="C16" s="186"/>
      <c r="D16" s="187"/>
      <c r="E16" s="187"/>
      <c r="F16" s="186"/>
      <c r="G16" s="188"/>
      <c r="H16" s="189"/>
      <c r="I16" s="137" t="str">
        <f>IF(LoonkostenDerden[[#This Row],[Uurtarief ex. btw]]*(1+LoonkostenDerden[[#This Row],[Btw %]])=0,"",LoonkostenDerden[[#This Row],[Uurtarief ex. btw]]*(1+LoonkostenDerden[[#This Row],[Btw %]])*LoonkostenDerden[[#This Row],[Uren]])</f>
        <v/>
      </c>
      <c r="J16" s="100"/>
      <c r="K16" s="100"/>
      <c r="L16" s="100"/>
      <c r="M16" s="100"/>
      <c r="N16" s="100"/>
      <c r="O16" s="100"/>
      <c r="Q16" s="154" t="str">
        <f>IF(Beginpagina!$E$17="Ja","","6%")</f>
        <v>6%</v>
      </c>
    </row>
    <row r="17" spans="1:19" s="140" customFormat="1" ht="22.5" customHeight="1" x14ac:dyDescent="0.2">
      <c r="A17" s="139"/>
      <c r="B17" s="139"/>
      <c r="C17" s="186"/>
      <c r="D17" s="187"/>
      <c r="E17" s="187"/>
      <c r="F17" s="186"/>
      <c r="G17" s="188"/>
      <c r="H17" s="187"/>
      <c r="I17" s="137" t="str">
        <f>IF(LoonkostenDerden[[#This Row],[Uurtarief ex. btw]]*(1+LoonkostenDerden[[#This Row],[Btw %]])=0,"",LoonkostenDerden[[#This Row],[Uurtarief ex. btw]]*(1+LoonkostenDerden[[#This Row],[Btw %]])*LoonkostenDerden[[#This Row],[Uren]])</f>
        <v/>
      </c>
      <c r="J17" s="100"/>
      <c r="K17" s="100"/>
      <c r="L17" s="100"/>
      <c r="M17" s="100"/>
      <c r="N17" s="100"/>
      <c r="O17" s="100"/>
      <c r="Q17" s="154" t="str">
        <f>IF(Beginpagina!$E$17="Ja","","9%")</f>
        <v>9%</v>
      </c>
    </row>
    <row r="18" spans="1:19" s="140" customFormat="1" ht="22.5" customHeight="1" x14ac:dyDescent="0.2">
      <c r="A18" s="139"/>
      <c r="B18" s="139"/>
      <c r="C18" s="186"/>
      <c r="D18" s="187"/>
      <c r="E18" s="187"/>
      <c r="F18" s="186"/>
      <c r="G18" s="188"/>
      <c r="H18" s="187"/>
      <c r="I18" s="137" t="str">
        <f>IF(LoonkostenDerden[[#This Row],[Uurtarief ex. btw]]*(1+LoonkostenDerden[[#This Row],[Btw %]])=0,"",LoonkostenDerden[[#This Row],[Uurtarief ex. btw]]*(1+LoonkostenDerden[[#This Row],[Btw %]])*LoonkostenDerden[[#This Row],[Uren]])</f>
        <v/>
      </c>
      <c r="J18" s="100"/>
      <c r="K18" s="100"/>
      <c r="L18" s="100"/>
      <c r="M18" s="100"/>
      <c r="N18" s="100"/>
      <c r="O18" s="100"/>
      <c r="Q18" s="154" t="str">
        <f>IF(Beginpagina!$E$17="Ja","","21%")</f>
        <v>21%</v>
      </c>
    </row>
    <row r="19" spans="1:19" s="140" customFormat="1" ht="22.5" customHeight="1" x14ac:dyDescent="0.2">
      <c r="A19" s="139"/>
      <c r="B19" s="139"/>
      <c r="C19" s="190"/>
      <c r="D19" s="191"/>
      <c r="E19" s="191"/>
      <c r="F19" s="190"/>
      <c r="G19" s="192"/>
      <c r="H19" s="187"/>
      <c r="I19" s="138" t="str">
        <f>IF(LoonkostenDerden[[#This Row],[Uurtarief ex. btw]]*(1+LoonkostenDerden[[#This Row],[Btw %]])=0,"",LoonkostenDerden[[#This Row],[Uurtarief ex. btw]]*(1+LoonkostenDerden[[#This Row],[Btw %]])*LoonkostenDerden[[#This Row],[Uren]])</f>
        <v/>
      </c>
      <c r="J19" s="100"/>
      <c r="K19" s="100"/>
      <c r="L19" s="100"/>
      <c r="M19" s="100"/>
      <c r="N19" s="100"/>
      <c r="O19" s="100"/>
    </row>
    <row r="20" spans="1:19" s="140" customFormat="1" ht="22.5" customHeight="1" thickBot="1" x14ac:dyDescent="0.25">
      <c r="A20" s="139"/>
      <c r="B20" s="139"/>
      <c r="C20" s="190"/>
      <c r="D20" s="191"/>
      <c r="E20" s="191"/>
      <c r="F20" s="190"/>
      <c r="G20" s="192"/>
      <c r="H20" s="187"/>
      <c r="I20" s="138" t="str">
        <f>IF(LoonkostenDerden[[#This Row],[Uurtarief ex. btw]]*(1+LoonkostenDerden[[#This Row],[Btw %]])=0,"",LoonkostenDerden[[#This Row],[Uurtarief ex. btw]]*(1+LoonkostenDerden[[#This Row],[Btw %]])*LoonkostenDerden[[#This Row],[Uren]])</f>
        <v/>
      </c>
      <c r="J20" s="100"/>
      <c r="K20" s="100"/>
      <c r="L20" s="100"/>
      <c r="M20" s="100"/>
      <c r="N20" s="100"/>
      <c r="O20" s="100"/>
    </row>
    <row r="21" spans="1:19" ht="26.25" customHeight="1" thickTop="1" x14ac:dyDescent="0.2">
      <c r="B21" s="92"/>
      <c r="C21" s="236" t="s">
        <v>54</v>
      </c>
      <c r="D21" s="236"/>
      <c r="E21" s="236"/>
      <c r="F21" s="236"/>
      <c r="G21" s="236"/>
      <c r="H21" s="167" t="s">
        <v>91</v>
      </c>
      <c r="I21" s="149">
        <f>SUM(LoonkostenDerden[Kosten totaal])</f>
        <v>0</v>
      </c>
      <c r="J21" s="100"/>
      <c r="K21" s="100"/>
      <c r="L21" s="100"/>
      <c r="M21" s="100"/>
      <c r="N21" s="100"/>
      <c r="O21" s="100"/>
      <c r="P21" s="93"/>
    </row>
    <row r="22" spans="1:19" ht="26.25" customHeight="1" x14ac:dyDescent="0.2">
      <c r="C22" s="236"/>
      <c r="D22" s="236"/>
      <c r="E22" s="236"/>
      <c r="F22" s="236"/>
      <c r="G22" s="236"/>
      <c r="H22" s="152"/>
      <c r="I22" s="47"/>
      <c r="J22" s="47"/>
      <c r="K22" s="47"/>
      <c r="L22" s="47"/>
      <c r="M22" s="47"/>
      <c r="N22" s="2"/>
      <c r="O22" s="2"/>
      <c r="P22" s="69"/>
      <c r="Q22" s="69"/>
      <c r="R22" s="69"/>
      <c r="S22" s="69"/>
    </row>
    <row r="23" spans="1:19" ht="15" x14ac:dyDescent="0.3">
      <c r="C23" s="42" t="s">
        <v>31</v>
      </c>
      <c r="D23" s="42"/>
      <c r="E23" s="42"/>
      <c r="F23" s="42"/>
      <c r="G23" s="42"/>
      <c r="H23" s="38"/>
      <c r="I23" s="38"/>
      <c r="J23" s="38"/>
      <c r="K23" s="38"/>
    </row>
    <row r="24" spans="1:19" ht="15" x14ac:dyDescent="0.3">
      <c r="C24" s="112" t="s">
        <v>65</v>
      </c>
      <c r="D24" s="42"/>
      <c r="E24" s="42"/>
      <c r="F24" s="42"/>
      <c r="G24" s="42"/>
      <c r="H24" s="38"/>
      <c r="I24" s="38"/>
      <c r="J24" s="38"/>
      <c r="K24" s="38"/>
    </row>
    <row r="25" spans="1:19" ht="13.5" x14ac:dyDescent="0.2">
      <c r="C25" s="26"/>
      <c r="D25" s="14"/>
      <c r="E25" s="38"/>
      <c r="F25" s="38"/>
      <c r="G25" s="38"/>
      <c r="H25" s="38"/>
      <c r="I25" s="38"/>
      <c r="J25" s="38"/>
      <c r="K25" s="38"/>
    </row>
    <row r="26" spans="1:19" ht="10" x14ac:dyDescent="0.2">
      <c r="C26" s="159" t="s">
        <v>76</v>
      </c>
      <c r="D26" s="159"/>
      <c r="E26" s="159"/>
      <c r="F26" s="159"/>
      <c r="G26" s="38"/>
      <c r="H26" s="157" t="s">
        <v>86</v>
      </c>
      <c r="I26" s="157"/>
      <c r="J26" s="38"/>
      <c r="K26" s="38"/>
    </row>
    <row r="27" spans="1:19" s="70" customFormat="1" ht="7.5" customHeight="1" x14ac:dyDescent="0.2">
      <c r="A27" s="13"/>
      <c r="B27" s="13"/>
      <c r="C27" s="43"/>
      <c r="D27" s="43"/>
      <c r="E27" s="43"/>
      <c r="F27" s="43"/>
      <c r="G27" s="43"/>
      <c r="H27" s="44"/>
      <c r="I27" s="44"/>
      <c r="J27" s="44"/>
      <c r="K27" s="44"/>
      <c r="L27" s="44"/>
      <c r="M27" s="44"/>
      <c r="N27" s="14"/>
      <c r="O27" s="13"/>
    </row>
    <row r="28" spans="1:19" ht="54.75" customHeight="1" x14ac:dyDescent="0.2">
      <c r="A28" s="107" t="s">
        <v>45</v>
      </c>
      <c r="B28" s="107" t="s">
        <v>60</v>
      </c>
      <c r="C28" s="72" t="s">
        <v>94</v>
      </c>
      <c r="D28" s="72" t="s">
        <v>50</v>
      </c>
      <c r="E28" s="72" t="s">
        <v>49</v>
      </c>
      <c r="F28" s="72" t="s">
        <v>11</v>
      </c>
      <c r="G28" s="72" t="s">
        <v>48</v>
      </c>
      <c r="H28" s="72" t="s">
        <v>25</v>
      </c>
      <c r="I28" s="72" t="s">
        <v>84</v>
      </c>
      <c r="J28" s="100"/>
      <c r="K28" s="100"/>
      <c r="L28" s="100"/>
      <c r="M28" s="100"/>
      <c r="N28" s="100"/>
      <c r="O28" s="100"/>
    </row>
    <row r="29" spans="1:19" ht="22.5" customHeight="1" x14ac:dyDescent="0.2">
      <c r="A29" s="104"/>
      <c r="B29" s="104"/>
      <c r="C29" s="178"/>
      <c r="D29" s="179"/>
      <c r="E29" s="193"/>
      <c r="F29" s="178"/>
      <c r="G29" s="194"/>
      <c r="H29" s="193"/>
      <c r="I29" s="90" t="str">
        <f>IFERROR(IF(OverigeKostenDerden[[#This Row],[Aantal]]*OverigeKostenDerden[[#This Row],[Kosten per product / dienst]]*(1+OverigeKostenDerden[[#This Row],[Btw %]])=0,"",OverigeKostenDerden[[#This Row],[Aantal]]*OverigeKostenDerden[[#This Row],[Kosten per product / dienst]]*(1+OverigeKostenDerden[[#This Row],[Btw %]])),"")</f>
        <v/>
      </c>
      <c r="J29" s="100"/>
      <c r="K29" s="100"/>
      <c r="L29" s="100"/>
      <c r="M29" s="100"/>
      <c r="N29" s="100"/>
      <c r="O29" s="100"/>
    </row>
    <row r="30" spans="1:19" ht="22.5" customHeight="1" x14ac:dyDescent="0.2">
      <c r="A30" s="104"/>
      <c r="B30" s="104"/>
      <c r="C30" s="178"/>
      <c r="D30" s="179"/>
      <c r="E30" s="193"/>
      <c r="F30" s="178"/>
      <c r="G30" s="194"/>
      <c r="H30" s="195"/>
      <c r="I30" s="90" t="str">
        <f>IFERROR(IF(OverigeKostenDerden[[#This Row],[Aantal]]*OverigeKostenDerden[[#This Row],[Kosten per product / dienst]]*(1+OverigeKostenDerden[[#This Row],[Btw %]])=0,"",OverigeKostenDerden[[#This Row],[Aantal]]*OverigeKostenDerden[[#This Row],[Kosten per product / dienst]]*(1+OverigeKostenDerden[[#This Row],[Btw %]])),"")</f>
        <v/>
      </c>
      <c r="J30" s="100"/>
      <c r="K30" s="100"/>
      <c r="L30" s="100"/>
      <c r="M30" s="100"/>
      <c r="N30" s="100"/>
      <c r="O30" s="100"/>
    </row>
    <row r="31" spans="1:19" ht="22.5" customHeight="1" x14ac:dyDescent="0.2">
      <c r="A31" s="104"/>
      <c r="B31" s="104"/>
      <c r="C31" s="178"/>
      <c r="D31" s="179"/>
      <c r="E31" s="193"/>
      <c r="F31" s="178"/>
      <c r="G31" s="194"/>
      <c r="H31" s="193"/>
      <c r="I31" s="90" t="str">
        <f>IFERROR(IF(OverigeKostenDerden[[#This Row],[Aantal]]*OverigeKostenDerden[[#This Row],[Kosten per product / dienst]]*(1+OverigeKostenDerden[[#This Row],[Btw %]])=0,"",OverigeKostenDerden[[#This Row],[Aantal]]*OverigeKostenDerden[[#This Row],[Kosten per product / dienst]]*(1+OverigeKostenDerden[[#This Row],[Btw %]])),"")</f>
        <v/>
      </c>
      <c r="J31" s="100"/>
      <c r="K31" s="100"/>
      <c r="L31" s="100"/>
      <c r="M31" s="100"/>
      <c r="N31" s="100"/>
      <c r="O31" s="100"/>
    </row>
    <row r="32" spans="1:19" ht="22.5" customHeight="1" x14ac:dyDescent="0.2">
      <c r="A32" s="104"/>
      <c r="B32" s="104"/>
      <c r="C32" s="178"/>
      <c r="D32" s="179"/>
      <c r="E32" s="193"/>
      <c r="F32" s="178"/>
      <c r="G32" s="194"/>
      <c r="H32" s="193"/>
      <c r="I32" s="91" t="str">
        <f>IFERROR(IF(OverigeKostenDerden[[#This Row],[Aantal]]*OverigeKostenDerden[[#This Row],[Kosten per product / dienst]]*(1+OverigeKostenDerden[[#This Row],[Btw %]])=0,"",OverigeKostenDerden[[#This Row],[Aantal]]*OverigeKostenDerden[[#This Row],[Kosten per product / dienst]]*(1+OverigeKostenDerden[[#This Row],[Btw %]])),"")</f>
        <v/>
      </c>
      <c r="J32" s="100"/>
      <c r="K32" s="100"/>
      <c r="L32" s="100"/>
      <c r="M32" s="100"/>
      <c r="N32" s="100"/>
      <c r="O32" s="100"/>
    </row>
    <row r="33" spans="1:19" ht="22.5" customHeight="1" thickBot="1" x14ac:dyDescent="0.25">
      <c r="A33" s="104"/>
      <c r="B33" s="104"/>
      <c r="C33" s="178"/>
      <c r="D33" s="179"/>
      <c r="E33" s="193"/>
      <c r="F33" s="178"/>
      <c r="G33" s="194"/>
      <c r="H33" s="193"/>
      <c r="I33" s="91" t="str">
        <f>IFERROR(IF(OverigeKostenDerden[[#This Row],[Aantal]]*OverigeKostenDerden[[#This Row],[Kosten per product / dienst]]*(1+OverigeKostenDerden[[#This Row],[Btw %]])=0,"",OverigeKostenDerden[[#This Row],[Aantal]]*OverigeKostenDerden[[#This Row],[Kosten per product / dienst]]*(1+OverigeKostenDerden[[#This Row],[Btw %]])),"")</f>
        <v/>
      </c>
      <c r="J33" s="100"/>
      <c r="K33" s="100"/>
      <c r="L33" s="100"/>
      <c r="M33" s="100"/>
      <c r="N33" s="100"/>
      <c r="O33" s="100"/>
    </row>
    <row r="34" spans="1:19" ht="26.25" customHeight="1" thickTop="1" x14ac:dyDescent="0.2">
      <c r="A34" s="25"/>
      <c r="B34" s="25"/>
      <c r="C34" s="236" t="s">
        <v>54</v>
      </c>
      <c r="D34" s="236"/>
      <c r="E34" s="236"/>
      <c r="F34" s="236"/>
      <c r="G34" s="236"/>
      <c r="H34" s="167" t="s">
        <v>91</v>
      </c>
      <c r="I34" s="149">
        <f>SUM(OverigeKostenDerden[Kosten totaal])</f>
        <v>0</v>
      </c>
      <c r="J34" s="100"/>
      <c r="K34" s="100"/>
      <c r="L34" s="100"/>
      <c r="M34" s="100"/>
      <c r="N34" s="100"/>
      <c r="O34" s="100"/>
    </row>
    <row r="35" spans="1:19" ht="30" customHeight="1" x14ac:dyDescent="0.2">
      <c r="C35" s="236"/>
      <c r="D35" s="236"/>
      <c r="E35" s="236"/>
      <c r="F35" s="236"/>
      <c r="G35" s="236"/>
      <c r="H35" s="148"/>
      <c r="I35" s="47"/>
      <c r="J35" s="47"/>
      <c r="K35" s="47"/>
      <c r="L35" s="47"/>
      <c r="M35" s="47"/>
      <c r="N35" s="2"/>
      <c r="O35" s="2"/>
      <c r="P35" s="69"/>
      <c r="Q35" s="69"/>
      <c r="R35" s="69"/>
      <c r="S35" s="69"/>
    </row>
    <row r="36" spans="1:19" ht="12" customHeight="1" x14ac:dyDescent="0.2">
      <c r="C36" s="26" t="s">
        <v>24</v>
      </c>
      <c r="D36" s="14"/>
      <c r="E36" s="38"/>
      <c r="F36" s="38"/>
      <c r="G36" s="38"/>
      <c r="H36" s="38"/>
      <c r="I36" s="38"/>
      <c r="J36" s="38"/>
      <c r="M36" s="3"/>
    </row>
    <row r="37" spans="1:19" ht="25.5" customHeight="1" x14ac:dyDescent="0.2">
      <c r="C37" s="229" t="s">
        <v>81</v>
      </c>
      <c r="D37" s="229"/>
      <c r="E37" s="229"/>
      <c r="F37" s="229"/>
      <c r="G37" s="229"/>
      <c r="H37" s="229"/>
      <c r="I37" s="229"/>
      <c r="J37" s="229"/>
      <c r="K37" s="229"/>
      <c r="L37" s="229"/>
      <c r="M37" s="229"/>
      <c r="N37" s="229"/>
    </row>
    <row r="38" spans="1:19" ht="21" customHeight="1" x14ac:dyDescent="0.2">
      <c r="C38" s="61" t="s">
        <v>35</v>
      </c>
      <c r="D38" s="61" t="s">
        <v>0</v>
      </c>
      <c r="E38" s="61"/>
      <c r="F38" s="61"/>
      <c r="G38" s="61"/>
      <c r="H38" s="61"/>
      <c r="I38" s="227" t="s">
        <v>90</v>
      </c>
      <c r="J38" s="227"/>
      <c r="K38" s="100"/>
      <c r="L38" s="228"/>
      <c r="M38" s="228"/>
      <c r="N38" s="25"/>
    </row>
    <row r="39" spans="1:19" ht="18" customHeight="1" x14ac:dyDescent="0.2">
      <c r="C39" s="99" t="str">
        <f>IF(Beginpagina!$C22=0,"",Beginpagina!$C22)</f>
        <v/>
      </c>
      <c r="D39" s="235" t="str">
        <f>IF(Beginpagina!D22=0,"",Beginpagina!D22)</f>
        <v/>
      </c>
      <c r="E39" s="235"/>
      <c r="F39" s="235"/>
      <c r="G39" s="235"/>
      <c r="H39" s="235"/>
      <c r="I39" s="233">
        <f>SUMIF(Loonkosten[Activiteit (klik op de cel en vul deze altijd in)],1,Loonkosten[Subsidie aanvraag])+SUMIF(OverigeKostenDerden[Activiteit (klik op de cel voor info en vul deze altijd in)],1,OverigeKostenDerden[Kosten totaal])+SUMIF(Loonkosten767810[Activiteit (klik op de cel voor info en vul deze altijd in)],1,Loonkosten767810[Kosten totaal])+SUMIF(Loonkosten76781011[Activiteit (klik op de cel voor info en vul deze altijd in)],1,Loonkosten76781011[Kosten totaal])+SUMIF(LoonkostenDerden[Activiteit (klik op de cel voor info en vul deze altijd in)],1,LoonkostenDerden[Kosten totaal])</f>
        <v>0</v>
      </c>
      <c r="J39" s="233"/>
      <c r="K39" s="100"/>
      <c r="L39" s="228"/>
      <c r="M39" s="228"/>
      <c r="N39" s="25"/>
    </row>
    <row r="40" spans="1:19" ht="18" customHeight="1" x14ac:dyDescent="0.2">
      <c r="C40" s="99" t="str">
        <f>IF(Beginpagina!$C23=0,"",Beginpagina!$C23)</f>
        <v/>
      </c>
      <c r="D40" s="235" t="str">
        <f>IF(Beginpagina!D23=0,"",Beginpagina!D23)</f>
        <v/>
      </c>
      <c r="E40" s="235"/>
      <c r="F40" s="235"/>
      <c r="G40" s="235"/>
      <c r="H40" s="235"/>
      <c r="I40" s="233">
        <f>SUMIF(Loonkosten[Activiteit (klik op de cel en vul deze altijd in)],2,Loonkosten[Subsidie aanvraag])+SUMIF(OverigeKostenDerden[Activiteit (klik op de cel voor info en vul deze altijd in)],2,OverigeKostenDerden[Kosten totaal])+SUMIF(Loonkosten767810[Activiteit (klik op de cel voor info en vul deze altijd in)],2,Loonkosten767810[Kosten totaal])+SUMIF(Loonkosten76781011[Activiteit (klik op de cel voor info en vul deze altijd in)],2,Loonkosten76781011[Kosten totaal])+SUMIF(LoonkostenDerden[Activiteit (klik op de cel voor info en vul deze altijd in)],2,LoonkostenDerden[Kosten totaal])</f>
        <v>0</v>
      </c>
      <c r="J40" s="233"/>
      <c r="K40" s="100"/>
      <c r="L40" s="228"/>
      <c r="M40" s="228"/>
      <c r="N40" s="25"/>
    </row>
    <row r="41" spans="1:19" ht="18" customHeight="1" x14ac:dyDescent="0.2">
      <c r="C41" s="99" t="str">
        <f>IF(Beginpagina!$C24=0,"",Beginpagina!$C24)</f>
        <v/>
      </c>
      <c r="D41" s="235" t="str">
        <f>IF(Beginpagina!D24=0,"",Beginpagina!D24)</f>
        <v/>
      </c>
      <c r="E41" s="235"/>
      <c r="F41" s="235"/>
      <c r="G41" s="235"/>
      <c r="H41" s="235"/>
      <c r="I41" s="233">
        <f>SUMIF(Loonkosten[Activiteit (klik op de cel en vul deze altijd in)],3,Loonkosten[Subsidie aanvraag])+SUMIF(OverigeKostenDerden[Activiteit (klik op de cel voor info en vul deze altijd in)],3,OverigeKostenDerden[Kosten totaal])+SUMIF(Loonkosten767810[Activiteit (klik op de cel voor info en vul deze altijd in)],3,Loonkosten767810[Kosten totaal])+SUMIF(Loonkosten76781011[Activiteit (klik op de cel voor info en vul deze altijd in)],3,Loonkosten76781011[Kosten totaal])+SUMIF(LoonkostenDerden[Activiteit (klik op de cel voor info en vul deze altijd in)],3,LoonkostenDerden[Kosten totaal])</f>
        <v>0</v>
      </c>
      <c r="J41" s="233"/>
      <c r="K41" s="100"/>
      <c r="L41" s="228"/>
      <c r="M41" s="228"/>
      <c r="N41" s="25"/>
    </row>
    <row r="42" spans="1:19" ht="18" customHeight="1" x14ac:dyDescent="0.2">
      <c r="C42" s="99" t="str">
        <f>IF(Beginpagina!$C25=0,"",Beginpagina!$C25)</f>
        <v/>
      </c>
      <c r="D42" s="235" t="str">
        <f>IF(Beginpagina!D25=0,"",Beginpagina!D25)</f>
        <v/>
      </c>
      <c r="E42" s="235"/>
      <c r="F42" s="235"/>
      <c r="G42" s="235"/>
      <c r="H42" s="235"/>
      <c r="I42" s="233">
        <f>SUMIF(Loonkosten[Activiteit (klik op de cel en vul deze altijd in)],4,Loonkosten[Subsidie aanvraag])+SUMIF(OverigeKostenDerden[Activiteit (klik op de cel voor info en vul deze altijd in)],4,OverigeKostenDerden[Kosten totaal])+SUMIF(Loonkosten767810[Activiteit (klik op de cel voor info en vul deze altijd in)],4,Loonkosten767810[Kosten totaal])+SUMIF(Loonkosten76781011[Activiteit (klik op de cel voor info en vul deze altijd in)],4,Loonkosten76781011[Kosten totaal])+SUMIF(LoonkostenDerden[Activiteit (klik op de cel voor info en vul deze altijd in)],4,LoonkostenDerden[Kosten totaal])</f>
        <v>0</v>
      </c>
      <c r="J42" s="233"/>
      <c r="K42" s="175"/>
      <c r="L42" s="175"/>
      <c r="M42" s="175"/>
      <c r="N42" s="25"/>
    </row>
    <row r="43" spans="1:19" ht="18" customHeight="1" x14ac:dyDescent="0.2">
      <c r="C43" s="99" t="str">
        <f>IF(Beginpagina!$C26=0,"",Beginpagina!$C26)</f>
        <v/>
      </c>
      <c r="D43" s="235" t="str">
        <f>IF(Beginpagina!D26=0,"",Beginpagina!D26)</f>
        <v/>
      </c>
      <c r="E43" s="235"/>
      <c r="F43" s="235"/>
      <c r="G43" s="235"/>
      <c r="H43" s="235"/>
      <c r="I43" s="233">
        <f>SUMIF(Loonkosten[Activiteit (klik op de cel en vul deze altijd in)],5,Loonkosten[Subsidie aanvraag])+SUMIF(OverigeKostenDerden[Activiteit (klik op de cel voor info en vul deze altijd in)],5,OverigeKostenDerden[Kosten totaal])+SUMIF(Loonkosten767810[Activiteit (klik op de cel voor info en vul deze altijd in)],5,Loonkosten767810[Kosten totaal])+SUMIF(Loonkosten76781011[Activiteit (klik op de cel voor info en vul deze altijd in)],5,Loonkosten76781011[Kosten totaal])+SUMIF(LoonkostenDerden[Activiteit (klik op de cel voor info en vul deze altijd in)],5,LoonkostenDerden[Kosten totaal])</f>
        <v>0</v>
      </c>
      <c r="J43" s="233"/>
      <c r="K43" s="175"/>
      <c r="L43" s="175"/>
      <c r="M43" s="175"/>
      <c r="N43" s="25"/>
    </row>
    <row r="44" spans="1:19" ht="18" customHeight="1" x14ac:dyDescent="0.2">
      <c r="C44" s="99" t="str">
        <f>IF(Beginpagina!$C27=0,"",Beginpagina!$C27)</f>
        <v/>
      </c>
      <c r="D44" s="235" t="str">
        <f>IF(Beginpagina!D27=0,"",Beginpagina!D27)</f>
        <v/>
      </c>
      <c r="E44" s="235"/>
      <c r="F44" s="235"/>
      <c r="G44" s="235"/>
      <c r="H44" s="235"/>
      <c r="I44" s="233">
        <f>SUMIF(Loonkosten[Activiteit (klik op de cel en vul deze altijd in)],6,Loonkosten[Subsidie aanvraag])+SUMIF(OverigeKostenDerden[Activiteit (klik op de cel voor info en vul deze altijd in)],6,OverigeKostenDerden[Kosten totaal])+SUMIF(Loonkosten767810[Activiteit (klik op de cel voor info en vul deze altijd in)],6,Loonkosten767810[Kosten totaal])+SUMIF(Loonkosten76781011[Activiteit (klik op de cel voor info en vul deze altijd in)],6,Loonkosten76781011[Kosten totaal])+SUMIF(LoonkostenDerden[Activiteit (klik op de cel voor info en vul deze altijd in)],6,LoonkostenDerden[Kosten totaal])</f>
        <v>0</v>
      </c>
      <c r="J44" s="233"/>
      <c r="K44" s="175"/>
      <c r="L44" s="175"/>
      <c r="M44" s="175"/>
      <c r="N44" s="25"/>
    </row>
    <row r="45" spans="1:19" ht="18" customHeight="1" x14ac:dyDescent="0.2">
      <c r="C45" s="99" t="str">
        <f>IF(Beginpagina!$C28=0,"",Beginpagina!$C28)</f>
        <v/>
      </c>
      <c r="D45" s="235" t="str">
        <f>IF(Beginpagina!D28=0,"",Beginpagina!D28)</f>
        <v/>
      </c>
      <c r="E45" s="235"/>
      <c r="F45" s="235"/>
      <c r="G45" s="235"/>
      <c r="H45" s="235"/>
      <c r="I45" s="233">
        <f>SUMIF(Loonkosten[Activiteit (klik op de cel en vul deze altijd in)],7,Loonkosten[Subsidie aanvraag])+SUMIF(OverigeKostenDerden[Activiteit (klik op de cel voor info en vul deze altijd in)],7,OverigeKostenDerden[Kosten totaal])+SUMIF(Loonkosten767810[Activiteit (klik op de cel voor info en vul deze altijd in)],7,Loonkosten767810[Kosten totaal])+SUMIF(Loonkosten76781011[Activiteit (klik op de cel voor info en vul deze altijd in)],7,Loonkosten76781011[Kosten totaal])+SUMIF(LoonkostenDerden[Activiteit (klik op de cel voor info en vul deze altijd in)],7,LoonkostenDerden[Kosten totaal])</f>
        <v>0</v>
      </c>
      <c r="J45" s="233"/>
      <c r="K45" s="175"/>
      <c r="L45" s="175"/>
      <c r="M45" s="175"/>
      <c r="N45" s="25"/>
    </row>
    <row r="46" spans="1:19" ht="18" customHeight="1" x14ac:dyDescent="0.2">
      <c r="C46" s="99" t="str">
        <f>IF(Beginpagina!$C29=0,"",Beginpagina!$C29)</f>
        <v/>
      </c>
      <c r="D46" s="235" t="str">
        <f>IF(Beginpagina!D29=0,"",Beginpagina!D29)</f>
        <v/>
      </c>
      <c r="E46" s="235"/>
      <c r="F46" s="235"/>
      <c r="G46" s="235"/>
      <c r="H46" s="235"/>
      <c r="I46" s="233">
        <f>SUMIF(Loonkosten[Activiteit (klik op de cel en vul deze altijd in)],8,Loonkosten[Subsidie aanvraag])+SUMIF(OverigeKostenDerden[Activiteit (klik op de cel voor info en vul deze altijd in)],8,OverigeKostenDerden[Kosten totaal])+SUMIF(Loonkosten767810[Activiteit (klik op de cel voor info en vul deze altijd in)],8,Loonkosten767810[Kosten totaal])+SUMIF(Loonkosten76781011[Activiteit (klik op de cel voor info en vul deze altijd in)],8,Loonkosten76781011[Kosten totaal])+SUMIF(LoonkostenDerden[Activiteit (klik op de cel voor info en vul deze altijd in)],8,LoonkostenDerden[Kosten totaal])</f>
        <v>0</v>
      </c>
      <c r="J46" s="233"/>
      <c r="K46" s="175"/>
      <c r="L46" s="175"/>
      <c r="M46" s="175"/>
      <c r="N46" s="25"/>
    </row>
    <row r="47" spans="1:19" ht="18" customHeight="1" x14ac:dyDescent="0.2">
      <c r="C47" s="99" t="str">
        <f>IF(Beginpagina!$C30=0,"",Beginpagina!$C30)</f>
        <v/>
      </c>
      <c r="D47" s="235" t="str">
        <f>IF(Beginpagina!D30=0,"",Beginpagina!D30)</f>
        <v/>
      </c>
      <c r="E47" s="235"/>
      <c r="F47" s="235"/>
      <c r="G47" s="235"/>
      <c r="H47" s="235"/>
      <c r="I47" s="233">
        <f>SUMIF(Loonkosten[Activiteit (klik op de cel en vul deze altijd in)],9,Loonkosten[Subsidie aanvraag])+SUMIF(OverigeKostenDerden[Activiteit (klik op de cel voor info en vul deze altijd in)],9,OverigeKostenDerden[Kosten totaal])+SUMIF(Loonkosten767810[Activiteit (klik op de cel voor info en vul deze altijd in)],9,Loonkosten767810[Kosten totaal])+SUMIF(Loonkosten76781011[Activiteit (klik op de cel voor info en vul deze altijd in)],9,Loonkosten76781011[Kosten totaal])+SUMIF(LoonkostenDerden[Activiteit (klik op de cel voor info en vul deze altijd in)],9,LoonkostenDerden[Kosten totaal])</f>
        <v>0</v>
      </c>
      <c r="J47" s="233"/>
      <c r="K47" s="100"/>
      <c r="L47" s="228"/>
      <c r="M47" s="228"/>
      <c r="N47" s="25"/>
    </row>
    <row r="48" spans="1:19" ht="18" customHeight="1" x14ac:dyDescent="0.2">
      <c r="C48" s="99" t="str">
        <f>IF(Beginpagina!$C31=0,"",Beginpagina!$C31)</f>
        <v/>
      </c>
      <c r="D48" s="235" t="str">
        <f>IF(Beginpagina!D31=0,"",Beginpagina!D31)</f>
        <v/>
      </c>
      <c r="E48" s="235"/>
      <c r="F48" s="235"/>
      <c r="G48" s="235"/>
      <c r="H48" s="235"/>
      <c r="I48" s="233">
        <f>SUMIF(Loonkosten[Activiteit (klik op de cel en vul deze altijd in)],10,Loonkosten[Subsidie aanvraag])+SUMIF(OverigeKostenDerden[Activiteit (klik op de cel voor info en vul deze altijd in)],10,OverigeKostenDerden[Kosten totaal])+SUMIF(Loonkosten767810[Activiteit (klik op de cel voor info en vul deze altijd in)],10,Loonkosten767810[Kosten totaal])+SUMIF(Loonkosten76781011[Activiteit (klik op de cel voor info en vul deze altijd in)],10,Loonkosten76781011[Kosten totaal])+SUMIF(LoonkostenDerden[Activiteit (klik op de cel voor info en vul deze altijd in)],10,LoonkostenDerden[Kosten totaal])</f>
        <v>0</v>
      </c>
      <c r="J48" s="233"/>
      <c r="K48" s="100"/>
      <c r="L48" s="228"/>
      <c r="M48" s="228"/>
      <c r="N48" s="144"/>
      <c r="O48" s="25"/>
    </row>
    <row r="49" spans="3:14" ht="7.5" customHeight="1" x14ac:dyDescent="0.2">
      <c r="C49" s="78"/>
      <c r="D49" s="38"/>
      <c r="E49" s="38"/>
      <c r="F49" s="38"/>
      <c r="G49" s="38"/>
      <c r="H49" s="38"/>
      <c r="I49" s="38"/>
      <c r="J49" s="38"/>
      <c r="M49" s="21"/>
    </row>
    <row r="50" spans="3:14" ht="18" customHeight="1" x14ac:dyDescent="0.3">
      <c r="C50" s="49" t="s">
        <v>29</v>
      </c>
      <c r="D50" s="49"/>
      <c r="E50" s="49"/>
      <c r="F50" s="49"/>
      <c r="G50" s="49"/>
      <c r="H50" s="50"/>
      <c r="I50" s="50"/>
      <c r="J50" s="50"/>
      <c r="K50" s="50"/>
      <c r="L50" s="38" t="s">
        <v>39</v>
      </c>
      <c r="M50" s="38"/>
      <c r="N50" s="31"/>
    </row>
    <row r="51" spans="3:14" ht="10.5" customHeight="1" x14ac:dyDescent="0.2">
      <c r="C51" s="50"/>
      <c r="D51" s="50"/>
      <c r="E51" s="50"/>
      <c r="F51" s="50"/>
      <c r="G51" s="50"/>
      <c r="H51" s="50"/>
      <c r="I51" s="50"/>
      <c r="J51" s="50"/>
      <c r="K51" s="50"/>
      <c r="L51" s="38"/>
      <c r="M51" s="38"/>
    </row>
    <row r="52" spans="3:14" ht="10.5" customHeight="1" x14ac:dyDescent="0.25">
      <c r="C52" s="234" t="s">
        <v>74</v>
      </c>
      <c r="D52" s="234"/>
      <c r="E52" s="234"/>
      <c r="F52" s="234"/>
      <c r="G52" s="234"/>
      <c r="H52" s="234"/>
      <c r="I52" s="234"/>
      <c r="J52" s="234"/>
      <c r="K52" s="51"/>
      <c r="L52" s="51"/>
      <c r="M52" s="51"/>
    </row>
    <row r="53" spans="3:14" ht="11.5" x14ac:dyDescent="0.25">
      <c r="C53" s="234"/>
      <c r="D53" s="234"/>
      <c r="E53" s="234"/>
      <c r="F53" s="234"/>
      <c r="G53" s="234"/>
      <c r="H53" s="234"/>
      <c r="I53" s="234"/>
      <c r="J53" s="234"/>
      <c r="K53" s="51"/>
      <c r="L53" s="51"/>
      <c r="M53" s="51"/>
    </row>
    <row r="54" spans="3:14" ht="10" x14ac:dyDescent="0.2">
      <c r="C54" s="234"/>
      <c r="D54" s="234"/>
      <c r="E54" s="234"/>
      <c r="F54" s="234"/>
      <c r="G54" s="234"/>
      <c r="H54" s="234"/>
      <c r="I54" s="234"/>
      <c r="J54" s="234"/>
    </row>
    <row r="55" spans="3:14" ht="10" x14ac:dyDescent="0.2">
      <c r="C55" s="234"/>
      <c r="D55" s="234"/>
      <c r="E55" s="234"/>
      <c r="F55" s="234"/>
      <c r="G55" s="234"/>
      <c r="H55" s="234"/>
      <c r="I55" s="234"/>
      <c r="J55" s="234"/>
    </row>
    <row r="56" spans="3:14" ht="10" x14ac:dyDescent="0.2"/>
    <row r="57" spans="3:14" ht="10" x14ac:dyDescent="0.2"/>
    <row r="58" spans="3:14" ht="10" x14ac:dyDescent="0.2"/>
    <row r="59" spans="3:14" ht="10" x14ac:dyDescent="0.2"/>
    <row r="60" spans="3:14" ht="10" x14ac:dyDescent="0.2"/>
    <row r="61" spans="3:14" ht="10" x14ac:dyDescent="0.2"/>
    <row r="62" spans="3:14" ht="10" x14ac:dyDescent="0.2"/>
    <row r="63" spans="3:14" ht="10" x14ac:dyDescent="0.2"/>
    <row r="64" spans="3:14" ht="10" x14ac:dyDescent="0.2"/>
    <row r="65" spans="1:15" ht="10" x14ac:dyDescent="0.2"/>
    <row r="66" spans="1:15" ht="10" x14ac:dyDescent="0.2"/>
    <row r="67" spans="1:15" ht="10" x14ac:dyDescent="0.2"/>
    <row r="68" spans="1:15" ht="10" x14ac:dyDescent="0.2"/>
    <row r="69" spans="1:15" ht="10" x14ac:dyDescent="0.2"/>
    <row r="70" spans="1:15" ht="10" x14ac:dyDescent="0.2"/>
    <row r="71" spans="1:15" ht="10" x14ac:dyDescent="0.2"/>
    <row r="72" spans="1:15" ht="10" x14ac:dyDescent="0.2"/>
    <row r="73" spans="1:15" ht="10" x14ac:dyDescent="0.2"/>
    <row r="74" spans="1:15" ht="10" x14ac:dyDescent="0.2"/>
    <row r="75" spans="1:15" ht="10" x14ac:dyDescent="0.2"/>
    <row r="76" spans="1:15" s="70" customFormat="1" ht="10.5" customHeight="1" x14ac:dyDescent="0.2">
      <c r="A76" s="13"/>
      <c r="B76" s="13"/>
      <c r="C76" s="25"/>
      <c r="D76" s="25"/>
      <c r="E76" s="25"/>
      <c r="F76" s="25"/>
      <c r="G76" s="25"/>
      <c r="H76" s="25"/>
      <c r="I76" s="25"/>
      <c r="J76" s="25"/>
      <c r="K76" s="25"/>
      <c r="L76" s="25"/>
      <c r="M76" s="25"/>
      <c r="N76" s="34"/>
      <c r="O76" s="13"/>
    </row>
    <row r="77" spans="1:15" ht="10.5" customHeight="1" x14ac:dyDescent="0.2"/>
    <row r="78" spans="1:15" ht="10.5" customHeight="1" thickBot="1" x14ac:dyDescent="0.25"/>
    <row r="79" spans="1:15" ht="18" customHeight="1" x14ac:dyDescent="0.2">
      <c r="C79" s="52" t="str">
        <f>CONCATENATE("Subsidieaanvraag voor ",Beginpagina!$D$7)</f>
        <v>Subsidieaanvraag voor ASV subsidie</v>
      </c>
      <c r="D79" s="52"/>
      <c r="E79" s="52"/>
      <c r="F79" s="52"/>
      <c r="G79" s="52"/>
      <c r="H79" s="53"/>
      <c r="I79" s="53"/>
      <c r="J79" s="237" t="s">
        <v>23</v>
      </c>
      <c r="K79" s="237"/>
      <c r="L79" s="237"/>
      <c r="M79" s="237"/>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5" customHeight="1" x14ac:dyDescent="0.2"/>
    <row r="89" s="68" customFormat="1" ht="10.5" customHeight="1" x14ac:dyDescent="0.2"/>
    <row r="90" s="68" customFormat="1" ht="10.5" customHeight="1" x14ac:dyDescent="0.2"/>
    <row r="91" s="68" customFormat="1" ht="10.5" customHeight="1" x14ac:dyDescent="0.2"/>
    <row r="92" s="68" customFormat="1" ht="10.5" customHeight="1" x14ac:dyDescent="0.2"/>
    <row r="93" s="68" customFormat="1" ht="10" x14ac:dyDescent="0.2"/>
    <row r="94" s="68" customFormat="1" ht="10.5" customHeight="1" x14ac:dyDescent="0.2"/>
  </sheetData>
  <sheetProtection insertRows="0" deleteRows="0" sort="0" autoFilter="0" pivotTables="0"/>
  <mergeCells count="32">
    <mergeCell ref="C34:G35"/>
    <mergeCell ref="C21:G22"/>
    <mergeCell ref="C52:J55"/>
    <mergeCell ref="J79:M79"/>
    <mergeCell ref="L41:M41"/>
    <mergeCell ref="L47:M47"/>
    <mergeCell ref="D41:H41"/>
    <mergeCell ref="D47:H47"/>
    <mergeCell ref="L48:M48"/>
    <mergeCell ref="I48:J48"/>
    <mergeCell ref="D48:H48"/>
    <mergeCell ref="I41:J41"/>
    <mergeCell ref="I47:J47"/>
    <mergeCell ref="D39:H39"/>
    <mergeCell ref="D40:H40"/>
    <mergeCell ref="C37:N37"/>
    <mergeCell ref="I39:J39"/>
    <mergeCell ref="I40:J40"/>
    <mergeCell ref="L38:M38"/>
    <mergeCell ref="L39:M39"/>
    <mergeCell ref="L40:M40"/>
    <mergeCell ref="I38:J38"/>
    <mergeCell ref="D42:H42"/>
    <mergeCell ref="D43:H43"/>
    <mergeCell ref="D44:H44"/>
    <mergeCell ref="D45:H45"/>
    <mergeCell ref="D46:H46"/>
    <mergeCell ref="I42:J42"/>
    <mergeCell ref="I43:J43"/>
    <mergeCell ref="I44:J44"/>
    <mergeCell ref="I45:J45"/>
    <mergeCell ref="I46:J46"/>
  </mergeCells>
  <conditionalFormatting sqref="L39:M48">
    <cfRule type="expression" dxfId="163" priority="25">
      <formula>$M39&lt;0</formula>
    </cfRule>
  </conditionalFormatting>
  <conditionalFormatting sqref="N48">
    <cfRule type="expression" dxfId="162" priority="23">
      <formula>$N48&lt;0</formula>
    </cfRule>
  </conditionalFormatting>
  <conditionalFormatting sqref="C39:H48">
    <cfRule type="expression" dxfId="161" priority="14">
      <formula>$C39&lt;&gt;""</formula>
    </cfRule>
  </conditionalFormatting>
  <conditionalFormatting sqref="I47:J47">
    <cfRule type="expression" dxfId="160" priority="1">
      <formula>$C47&lt;&gt;""</formula>
    </cfRule>
  </conditionalFormatting>
  <conditionalFormatting sqref="I39:J42 I48">
    <cfRule type="expression" dxfId="159" priority="6">
      <formula>$C39&lt;&gt;""</formula>
    </cfRule>
  </conditionalFormatting>
  <conditionalFormatting sqref="I43:J43">
    <cfRule type="expression" dxfId="158" priority="5">
      <formula>$C43&lt;&gt;""</formula>
    </cfRule>
  </conditionalFormatting>
  <conditionalFormatting sqref="I44:J44">
    <cfRule type="expression" dxfId="157" priority="4">
      <formula>$C44&lt;&gt;""</formula>
    </cfRule>
  </conditionalFormatting>
  <conditionalFormatting sqref="I45:J45">
    <cfRule type="expression" dxfId="156" priority="3">
      <formula>$C45&lt;&gt;""</formula>
    </cfRule>
  </conditionalFormatting>
  <conditionalFormatting sqref="I46:J46">
    <cfRule type="expression" dxfId="155" priority="2">
      <formula>$C46&lt;&gt;""</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C$49</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95:O105 N38:O79 L28:O37 L15:O25 C50:M79 H35:K37 J13:O13 H22:K25 C23:G26 J26:O26 C34:G37 C13:G13 A1:B79 C27:O27 C21 C14:O14 C1:C12 E1:O12 D1:D6 D8:D12"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$C$49</formula1>
    </dataValidation>
    <dataValidation allowBlank="1" showInputMessage="1" showErrorMessage="1" error="Hier a.u.b. geen wijzigingen" sqref="H13:I13 H26:I26 K38:M49 C38:J38 D7"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H21:K21 I16:K20 H34:K34 I29:K33 C39:J48"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M22:O27 A15:B29 I29:I33" listDataValidation="1"/>
    <ignoredError sqref="I16:I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20"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19" id="{0856CA69-716B-4159-8C4F-362E16C7FDD6}">
            <xm:f>Beginpagina!$E$17="Ja"</xm:f>
            <x14:dxf>
              <font>
                <color rgb="FF005A9A"/>
              </font>
            </x14:dxf>
          </x14:cfRule>
          <xm:sqref>H15</xm:sqref>
        </x14:conditionalFormatting>
        <x14:conditionalFormatting xmlns:xm="http://schemas.microsoft.com/office/excel/2006/main">
          <x14:cfRule type="expression" priority="18"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7"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09765625" style="25" customWidth="1"/>
    <col min="4" max="5" width="12.09765625" style="25" customWidth="1"/>
    <col min="6" max="6" width="9.09765625" style="25" customWidth="1"/>
    <col min="7" max="7" width="10.69921875" style="25" customWidth="1"/>
    <col min="8" max="8" width="9.09765625" style="25" customWidth="1"/>
    <col min="9" max="9" width="10.69921875" style="25" customWidth="1"/>
    <col min="10" max="10" width="9.0976562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38"/>
      <c r="D1" s="38"/>
      <c r="E1" s="38"/>
      <c r="F1" s="38"/>
      <c r="G1" s="38"/>
      <c r="H1" s="38"/>
      <c r="I1" s="38"/>
      <c r="J1" s="38"/>
      <c r="K1" s="38"/>
      <c r="L1" s="38"/>
      <c r="M1" s="38"/>
      <c r="N1" s="2"/>
      <c r="O1" s="2"/>
      <c r="P1" s="69"/>
      <c r="Q1" s="69"/>
      <c r="R1" s="69"/>
      <c r="S1" s="69"/>
    </row>
    <row r="2" spans="1:19" ht="10" x14ac:dyDescent="0.2">
      <c r="A2" s="2"/>
      <c r="B2" s="2"/>
      <c r="H2" s="38"/>
      <c r="I2" s="38"/>
      <c r="J2" s="38"/>
      <c r="K2" s="38"/>
      <c r="O2" s="2"/>
      <c r="P2" s="69"/>
      <c r="Q2" s="69"/>
      <c r="R2" s="69"/>
      <c r="S2" s="69"/>
    </row>
    <row r="3" spans="1:19" ht="10" x14ac:dyDescent="0.2">
      <c r="A3" s="2"/>
      <c r="B3" s="2"/>
      <c r="C3" s="39"/>
      <c r="D3" s="39"/>
      <c r="E3" s="39"/>
      <c r="F3" s="39"/>
      <c r="G3" s="39"/>
      <c r="H3" s="38"/>
      <c r="I3" s="38"/>
      <c r="J3" s="38"/>
      <c r="K3" s="38"/>
      <c r="O3" s="2"/>
      <c r="P3" s="69"/>
      <c r="Q3" s="69"/>
      <c r="R3" s="69"/>
      <c r="S3" s="69"/>
    </row>
    <row r="4" spans="1:19" ht="17.5" x14ac:dyDescent="0.35">
      <c r="C4" s="40"/>
      <c r="D4" s="40"/>
      <c r="E4" s="40"/>
      <c r="F4" s="40"/>
      <c r="G4" s="40"/>
      <c r="H4" s="38"/>
      <c r="I4" s="38"/>
      <c r="J4" s="38"/>
      <c r="K4" s="38"/>
    </row>
    <row r="5" spans="1:19" ht="10" x14ac:dyDescent="0.2">
      <c r="C5" s="41"/>
      <c r="D5" s="41"/>
      <c r="E5" s="41"/>
      <c r="F5" s="41"/>
      <c r="G5" s="41"/>
      <c r="H5" s="38"/>
      <c r="I5" s="38"/>
      <c r="J5" s="38"/>
      <c r="K5" s="38"/>
    </row>
    <row r="6" spans="1:19" ht="10" x14ac:dyDescent="0.2">
      <c r="C6" s="38"/>
      <c r="D6" s="38"/>
      <c r="E6" s="38"/>
      <c r="F6" s="38"/>
      <c r="G6" s="38"/>
      <c r="H6" s="38"/>
      <c r="I6" s="38"/>
      <c r="J6" s="38"/>
      <c r="K6" s="38"/>
    </row>
    <row r="7" spans="1:19" ht="10" x14ac:dyDescent="0.2">
      <c r="C7" s="38"/>
      <c r="D7" s="62" t="s">
        <v>36</v>
      </c>
      <c r="E7" s="38"/>
      <c r="F7" s="38"/>
      <c r="G7" s="38"/>
      <c r="H7" s="38"/>
      <c r="I7" s="38"/>
      <c r="J7" s="38"/>
      <c r="K7" s="38"/>
    </row>
    <row r="8" spans="1:19" ht="10" x14ac:dyDescent="0.2">
      <c r="C8" s="38"/>
      <c r="D8" s="62"/>
      <c r="E8" s="38"/>
      <c r="F8" s="38"/>
      <c r="G8" s="38"/>
      <c r="H8" s="38"/>
      <c r="I8" s="38"/>
      <c r="J8" s="38"/>
      <c r="K8" s="38"/>
    </row>
    <row r="9" spans="1:19" ht="10" x14ac:dyDescent="0.2">
      <c r="C9" s="38"/>
      <c r="D9" s="38"/>
      <c r="E9" s="38"/>
      <c r="F9" s="38"/>
      <c r="G9" s="38"/>
      <c r="H9" s="38"/>
      <c r="I9" s="38"/>
      <c r="J9" s="38"/>
      <c r="K9" s="38"/>
    </row>
    <row r="10" spans="1:19" ht="15" x14ac:dyDescent="0.3">
      <c r="C10" s="42" t="s">
        <v>31</v>
      </c>
      <c r="D10" s="42"/>
      <c r="E10" s="42"/>
      <c r="F10" s="42"/>
      <c r="G10" s="42"/>
      <c r="H10" s="38"/>
      <c r="I10" s="38"/>
      <c r="J10" s="38"/>
      <c r="K10" s="38"/>
    </row>
    <row r="11" spans="1:19" ht="15" x14ac:dyDescent="0.3">
      <c r="C11" s="112" t="s">
        <v>65</v>
      </c>
      <c r="D11" s="42"/>
      <c r="E11" s="42"/>
      <c r="F11" s="42"/>
      <c r="G11" s="42"/>
      <c r="H11" s="38"/>
      <c r="I11" s="38"/>
      <c r="J11" s="38"/>
      <c r="K11" s="38"/>
    </row>
    <row r="12" spans="1:19" ht="13.5" x14ac:dyDescent="0.2">
      <c r="C12" s="26"/>
      <c r="D12" s="14"/>
      <c r="E12" s="38"/>
      <c r="F12" s="38"/>
      <c r="G12" s="38"/>
      <c r="H12" s="38"/>
      <c r="I12" s="38"/>
      <c r="J12" s="38"/>
      <c r="K12" s="38"/>
    </row>
    <row r="13" spans="1:19" ht="10" x14ac:dyDescent="0.2">
      <c r="C13" s="128"/>
      <c r="D13" s="113" t="s">
        <v>76</v>
      </c>
      <c r="E13" s="38"/>
      <c r="F13" s="38"/>
      <c r="G13" s="38"/>
      <c r="H13" s="38"/>
      <c r="I13" s="38"/>
      <c r="J13" s="129"/>
      <c r="K13" s="113" t="s">
        <v>71</v>
      </c>
    </row>
    <row r="14" spans="1:19" s="70" customFormat="1" ht="7.5" customHeight="1" x14ac:dyDescent="0.2">
      <c r="A14" s="13"/>
      <c r="B14" s="13"/>
      <c r="C14" s="43"/>
      <c r="D14" s="43"/>
      <c r="E14" s="43"/>
      <c r="F14" s="43"/>
      <c r="G14" s="43"/>
      <c r="H14" s="44"/>
      <c r="I14" s="44"/>
      <c r="J14" s="44"/>
      <c r="K14" s="44"/>
      <c r="L14" s="44"/>
      <c r="M14" s="44"/>
      <c r="N14" s="14"/>
      <c r="O14" s="13"/>
    </row>
    <row r="15" spans="1:19" ht="46.5" customHeight="1" x14ac:dyDescent="0.2">
      <c r="A15" s="107" t="s">
        <v>45</v>
      </c>
      <c r="B15" s="107" t="s">
        <v>60</v>
      </c>
      <c r="C15" s="72" t="s">
        <v>0</v>
      </c>
      <c r="D15" s="72" t="s">
        <v>50</v>
      </c>
      <c r="E15" s="72" t="s">
        <v>49</v>
      </c>
      <c r="F15" s="72" t="s">
        <v>11</v>
      </c>
      <c r="G15" s="72" t="s">
        <v>48</v>
      </c>
      <c r="H15" s="72" t="s">
        <v>25</v>
      </c>
      <c r="I15" s="72" t="s">
        <v>52</v>
      </c>
      <c r="J15" s="72" t="s">
        <v>5</v>
      </c>
      <c r="K15" s="72" t="s">
        <v>15</v>
      </c>
      <c r="L15" s="97" t="s">
        <v>34</v>
      </c>
      <c r="M15" s="97" t="s">
        <v>44</v>
      </c>
      <c r="N15" s="107" t="s">
        <v>61</v>
      </c>
      <c r="O15" s="107" t="s">
        <v>62</v>
      </c>
    </row>
    <row r="16" spans="1:19" ht="22.5" customHeight="1" x14ac:dyDescent="0.2">
      <c r="A16" s="104"/>
      <c r="B16" s="104"/>
      <c r="C16" s="28"/>
      <c r="D16" s="56"/>
      <c r="E16" s="28"/>
      <c r="F16" s="28"/>
      <c r="G16" s="131"/>
      <c r="H16" s="94"/>
      <c r="I16" s="90"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Row],[Activiteit]],#REF!,3,0),"")</f>
        <v/>
      </c>
      <c r="K16" s="90" t="str">
        <f>IFERROR(((Loonkosten7678[[#This Row],[Kosten inc. btw]])*Loonkosten7678[[#This Row],[Subsidie %]]), "")</f>
        <v/>
      </c>
      <c r="L16" s="59"/>
      <c r="M16" s="59"/>
      <c r="N16" s="104"/>
      <c r="O16" s="104"/>
    </row>
    <row r="17" spans="1:19" ht="22.5" customHeight="1" x14ac:dyDescent="0.2">
      <c r="A17" s="104"/>
      <c r="B17" s="104"/>
      <c r="C17" s="28"/>
      <c r="D17" s="56"/>
      <c r="E17" s="28"/>
      <c r="F17" s="28"/>
      <c r="G17" s="131"/>
      <c r="H17" s="130"/>
      <c r="I17" s="90"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Row],[Activiteit]],#REF!,3,0),"")</f>
        <v/>
      </c>
      <c r="K17" s="90" t="str">
        <f>IFERROR(((Loonkosten7678[[#This Row],[Kosten inc. btw]])*Loonkosten7678[[#This Row],[Subsidie %]]), "")</f>
        <v/>
      </c>
      <c r="L17" s="59"/>
      <c r="M17" s="59"/>
      <c r="N17" s="104"/>
      <c r="O17" s="104"/>
    </row>
    <row r="18" spans="1:19" ht="22.5" customHeight="1" x14ac:dyDescent="0.2">
      <c r="A18" s="104"/>
      <c r="B18" s="104"/>
      <c r="C18" s="28"/>
      <c r="D18" s="56"/>
      <c r="E18" s="28"/>
      <c r="F18" s="28"/>
      <c r="G18" s="131"/>
      <c r="H18" s="94"/>
      <c r="I18" s="90"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Row],[Activiteit]],#REF!,3,0),"")</f>
        <v/>
      </c>
      <c r="K18" s="90" t="str">
        <f>IFERROR(((Loonkosten7678[[#This Row],[Kosten inc. btw]])*Loonkosten7678[[#This Row],[Subsidie %]]), "")</f>
        <v/>
      </c>
      <c r="L18" s="59"/>
      <c r="M18" s="59"/>
      <c r="N18" s="104"/>
      <c r="O18" s="104"/>
    </row>
    <row r="19" spans="1:19" ht="22.5" customHeight="1" x14ac:dyDescent="0.2">
      <c r="A19" s="104"/>
      <c r="B19" s="104"/>
      <c r="C19" s="28"/>
      <c r="D19" s="56"/>
      <c r="E19" s="28"/>
      <c r="F19" s="28"/>
      <c r="G19" s="131"/>
      <c r="H19" s="94"/>
      <c r="I19" s="91" t="str">
        <f>IFERROR(IF(Loonkosten7678[[#This Row],[Aantal]]*Loonkosten7678[[#This Row],[Kosten per product / dienst]]*(1+Loonkosten7678[[#This Row],[Btw %]])=0,"",Loonkosten7678[[#This Row],[Aantal]]*Loonkosten7678[[#This Row],[Kosten per product / dienst]]*(1+Loonkosten7678[[#This Row],[Btw %]])),"")</f>
        <v/>
      </c>
      <c r="J19" s="76" t="str">
        <f>IFERROR(VLOOKUP(Loonkosten7678[[#This Row],[Activiteit]],#REF!,3,0),"")</f>
        <v/>
      </c>
      <c r="K19" s="90" t="str">
        <f>IFERROR(((Loonkosten7678[[#This Row],[Kosten inc. btw]])*Loonkosten7678[[#This Row],[Subsidie %]]), "")</f>
        <v/>
      </c>
      <c r="L19" s="60"/>
      <c r="M19" s="60"/>
      <c r="N19" s="105"/>
      <c r="O19" s="104"/>
    </row>
    <row r="20" spans="1:19" ht="22.5" customHeight="1" x14ac:dyDescent="0.2">
      <c r="A20" s="104"/>
      <c r="B20" s="104"/>
      <c r="C20" s="28"/>
      <c r="D20" s="56"/>
      <c r="E20" s="28"/>
      <c r="F20" s="28"/>
      <c r="G20" s="131"/>
      <c r="H20" s="94"/>
      <c r="I20" s="91" t="str">
        <f>IFERROR(IF(Loonkosten7678[[#This Row],[Aantal]]*Loonkosten7678[[#This Row],[Kosten per product / dienst]]*(1+Loonkosten7678[[#This Row],[Btw %]])=0,"",Loonkosten7678[[#This Row],[Aantal]]*Loonkosten7678[[#This Row],[Kosten per product / dienst]]*(1+Loonkosten7678[[#This Row],[Btw %]])),"")</f>
        <v/>
      </c>
      <c r="J20" s="76" t="str">
        <f>IFERROR(VLOOKUP(Loonkosten7678[[#This Row],[Activiteit]],#REF!,3,0),"")</f>
        <v/>
      </c>
      <c r="K20" s="90" t="str">
        <f>IFERROR(((Loonkosten7678[[#This Row],[Kosten inc. btw]])*Loonkosten7678[[#This Row],[Subsidie %]]), "")</f>
        <v/>
      </c>
      <c r="L20" s="60"/>
      <c r="M20" s="60"/>
      <c r="N20" s="105"/>
      <c r="O20" s="104"/>
    </row>
    <row r="21" spans="1:19" ht="22.5" customHeight="1" x14ac:dyDescent="0.2">
      <c r="A21" s="25"/>
      <c r="B21" s="25"/>
      <c r="C21" s="230" t="s">
        <v>54</v>
      </c>
      <c r="D21" s="230"/>
      <c r="E21" s="230"/>
      <c r="F21" s="230"/>
      <c r="G21" s="230"/>
      <c r="H21" s="230"/>
      <c r="I21" s="230"/>
      <c r="J21" s="230"/>
      <c r="K21" s="230"/>
      <c r="L21" s="230"/>
      <c r="M21" s="48"/>
      <c r="N21" s="48"/>
      <c r="O21" s="25"/>
    </row>
    <row r="22" spans="1:19" ht="22.5" customHeight="1" x14ac:dyDescent="0.2">
      <c r="A22" s="25"/>
      <c r="B22" s="25"/>
      <c r="C22" s="95"/>
      <c r="D22" s="95"/>
      <c r="E22" s="95"/>
      <c r="F22" s="95"/>
      <c r="G22" s="95"/>
      <c r="H22" s="95"/>
      <c r="I22" s="95"/>
      <c r="J22" s="95"/>
      <c r="K22" s="95"/>
      <c r="L22" s="95"/>
      <c r="M22" s="48"/>
      <c r="N22" s="48"/>
      <c r="O22" s="25"/>
    </row>
    <row r="23" spans="1:19" ht="12" customHeight="1" x14ac:dyDescent="0.2">
      <c r="A23" s="25"/>
      <c r="B23" s="25"/>
      <c r="C23" s="26" t="s">
        <v>24</v>
      </c>
      <c r="D23" s="95"/>
      <c r="E23" s="95"/>
      <c r="F23" s="95"/>
      <c r="G23" s="95"/>
      <c r="H23" s="95"/>
      <c r="I23" s="95"/>
      <c r="J23" s="95"/>
      <c r="K23" s="95"/>
      <c r="L23" s="95"/>
      <c r="M23" s="48"/>
      <c r="N23" s="48"/>
      <c r="O23" s="25"/>
    </row>
    <row r="24" spans="1:19" ht="12" customHeight="1" x14ac:dyDescent="0.2">
      <c r="C24" s="46"/>
      <c r="D24" s="46"/>
      <c r="E24" s="46"/>
      <c r="F24" s="46"/>
      <c r="G24" s="46"/>
      <c r="H24" s="47"/>
      <c r="I24" s="47"/>
      <c r="J24" s="47"/>
      <c r="K24" s="47"/>
      <c r="L24" s="38"/>
      <c r="M24" s="38"/>
      <c r="N24" s="2"/>
      <c r="O24" s="2"/>
      <c r="P24" s="69"/>
      <c r="Q24" s="69"/>
      <c r="R24" s="69"/>
      <c r="S24" s="69"/>
    </row>
    <row r="25" spans="1:19" ht="21" customHeight="1" x14ac:dyDescent="0.2">
      <c r="C25" s="61" t="s">
        <v>35</v>
      </c>
      <c r="D25" s="61" t="s">
        <v>0</v>
      </c>
      <c r="E25" s="61"/>
      <c r="F25" s="61"/>
      <c r="G25" s="61"/>
      <c r="H25" s="61"/>
      <c r="I25" s="61"/>
      <c r="J25" s="227" t="s">
        <v>40</v>
      </c>
      <c r="K25" s="227"/>
      <c r="L25" s="79" t="s">
        <v>46</v>
      </c>
      <c r="M25" s="227" t="s">
        <v>47</v>
      </c>
      <c r="N25" s="227"/>
      <c r="O25" s="25"/>
    </row>
    <row r="26" spans="1:19" ht="18" customHeight="1" x14ac:dyDescent="0.2">
      <c r="C26" s="45" t="str">
        <f>IF(Beginpagina!$C$22=0,"",Beginpagina!$C$22)</f>
        <v/>
      </c>
      <c r="D26" s="238" t="str">
        <f>IF(Beginpagina!$D$22=0,"",Beginpagina!$D$22)</f>
        <v/>
      </c>
      <c r="E26" s="238"/>
      <c r="F26" s="238"/>
      <c r="G26" s="238"/>
      <c r="H26" s="238"/>
      <c r="I26" s="238"/>
      <c r="J26" s="233" t="e">
        <f>SUMIF(Loonkosten[Activiteit (klik op de cel en vul deze altijd in)],1,#REF!)+SUMIF(LoonkostenDerden[Activiteit (klik op de cel voor info en vul deze altijd in)],1,#REF!)+SUMIF(Loonkosten7678[Activiteit],1,Loonkosten7678[Subsidie])+SUMIF(Loonkosten767810[Activiteit (klik op de cel voor info en vul deze altijd in)],1,#REF!)+SUMIF(Loonkosten76781011[Activiteit (klik op de cel voor info en vul deze altijd in)],1,Loonkosten76781011[Kosten totaal])</f>
        <v>#REF!</v>
      </c>
      <c r="K26" s="233"/>
      <c r="L26" s="87">
        <f>_xlfn.IFNA(VLOOKUP(C26,Beginpagina!$C$21:$G$31,5,0),"")</f>
        <v>0</v>
      </c>
      <c r="M26" s="233" t="str">
        <f t="shared" ref="M26:M30" si="0">IFERROR((IF(L26&gt;J26,L26-J26,0)),"")</f>
        <v/>
      </c>
      <c r="N26" s="233"/>
      <c r="O26" s="25"/>
    </row>
    <row r="27" spans="1:19" ht="18" customHeight="1" x14ac:dyDescent="0.2">
      <c r="C27" s="45" t="str">
        <f>IF(Beginpagina!$C$23=0,"",Beginpagina!$C$23)</f>
        <v/>
      </c>
      <c r="D27" s="238" t="str">
        <f>IF(Beginpagina!$D$23=0,"",Beginpagina!$D$23)</f>
        <v/>
      </c>
      <c r="E27" s="238"/>
      <c r="F27" s="238"/>
      <c r="G27" s="238"/>
      <c r="H27" s="238"/>
      <c r="I27" s="238"/>
      <c r="J27" s="233" t="e">
        <f>SUMIF(Loonkosten[Activiteit (klik op de cel en vul deze altijd in)],2,#REF!)+SUMIF(LoonkostenDerden[Activiteit (klik op de cel voor info en vul deze altijd in)],2,#REF!)+SUMIF(Loonkosten7678[Activiteit],2,Loonkosten7678[Subsidie])+SUMIF(Loonkosten767810[Activiteit (klik op de cel voor info en vul deze altijd in)],2,#REF!)+SUMIF(Loonkosten76781011[Activiteit (klik op de cel voor info en vul deze altijd in)],2,Loonkosten76781011[Kosten totaal])</f>
        <v>#REF!</v>
      </c>
      <c r="K27" s="233"/>
      <c r="L27" s="87">
        <f>_xlfn.IFNA(VLOOKUP(C27,Beginpagina!$C$21:$G$31,5,0),"")</f>
        <v>0</v>
      </c>
      <c r="M27" s="233" t="str">
        <f t="shared" si="0"/>
        <v/>
      </c>
      <c r="N27" s="233"/>
      <c r="O27" s="25"/>
    </row>
    <row r="28" spans="1:19" ht="18" customHeight="1" x14ac:dyDescent="0.2">
      <c r="C28" s="45" t="str">
        <f>IF(Beginpagina!$C$24=0,"",Beginpagina!$C$24)</f>
        <v/>
      </c>
      <c r="D28" s="238" t="str">
        <f>IF(Beginpagina!$D$24=0,"",Beginpagina!$D$24)</f>
        <v/>
      </c>
      <c r="E28" s="238"/>
      <c r="F28" s="238"/>
      <c r="G28" s="238"/>
      <c r="H28" s="238"/>
      <c r="I28" s="238"/>
      <c r="J28" s="233" t="e">
        <f>SUMIF(Loonkosten[Activiteit (klik op de cel en vul deze altijd in)],3,#REF!)+SUMIF(LoonkostenDerden[Activiteit (klik op de cel voor info en vul deze altijd in)],3,#REF!)+SUMIF(Loonkosten7678[Activiteit],3,Loonkosten7678[Subsidie])+SUMIF(Loonkosten767810[Activiteit (klik op de cel voor info en vul deze altijd in)],3,#REF!)+SUMIF(Loonkosten76781011[Activiteit (klik op de cel voor info en vul deze altijd in)],3,Loonkosten76781011[Kosten totaal])</f>
        <v>#REF!</v>
      </c>
      <c r="K28" s="233"/>
      <c r="L28" s="87">
        <f>_xlfn.IFNA(VLOOKUP(C28,Beginpagina!$C$21:$G$31,5,0),"")</f>
        <v>0</v>
      </c>
      <c r="M28" s="233" t="str">
        <f t="shared" si="0"/>
        <v/>
      </c>
      <c r="N28" s="233"/>
      <c r="O28" s="25"/>
    </row>
    <row r="29" spans="1:19" ht="18" customHeight="1" x14ac:dyDescent="0.2">
      <c r="C29" s="45" t="str">
        <f>IF(Beginpagina!$C$25=0,"",Beginpagina!$C$25)</f>
        <v/>
      </c>
      <c r="D29" s="238" t="str">
        <f>IF(Beginpagina!$D$25=0,"",Beginpagina!$D$25)</f>
        <v/>
      </c>
      <c r="E29" s="238"/>
      <c r="F29" s="238"/>
      <c r="G29" s="238"/>
      <c r="H29" s="238"/>
      <c r="I29" s="238"/>
      <c r="J29" s="233" t="e">
        <f>SUMIF(Loonkosten[Activiteit (klik op de cel en vul deze altijd in)],4,#REF!)+SUMIF(LoonkostenDerden[Activiteit (klik op de cel voor info en vul deze altijd in)],4,#REF!)+SUMIF(Loonkosten7678[Activiteit],4,Loonkosten7678[Subsidie])+SUMIF(Loonkosten767810[Activiteit (klik op de cel voor info en vul deze altijd in)],4,#REF!)+SUMIF(Loonkosten76781011[Activiteit (klik op de cel voor info en vul deze altijd in)],4,Loonkosten76781011[Kosten totaal])</f>
        <v>#REF!</v>
      </c>
      <c r="K29" s="233"/>
      <c r="L29" s="87">
        <f>_xlfn.IFNA(VLOOKUP(C29,Beginpagina!$C$21:$G$31,5,0),"")</f>
        <v>0</v>
      </c>
      <c r="M29" s="233" t="str">
        <f t="shared" si="0"/>
        <v/>
      </c>
      <c r="N29" s="233"/>
      <c r="O29" s="25"/>
    </row>
    <row r="30" spans="1:19" ht="18" customHeight="1" x14ac:dyDescent="0.2">
      <c r="C30" s="45" t="str">
        <f>IF(Beginpagina!$C$32=0,"",Beginpagina!$C$32)</f>
        <v/>
      </c>
      <c r="D30" s="239" t="str">
        <f>IF(Beginpagina!$D$32=0,"",Beginpagina!$D$32)</f>
        <v/>
      </c>
      <c r="E30" s="239"/>
      <c r="F30" s="239"/>
      <c r="G30" s="239"/>
      <c r="H30" s="239"/>
      <c r="I30" s="239"/>
      <c r="J30" s="233" t="e">
        <f>SUMIF(Loonkosten[Activiteit (klik op de cel en vul deze altijd in)],5,#REF!)+SUMIF(LoonkostenDerden[Activiteit (klik op de cel voor info en vul deze altijd in)],5,#REF!)+SUMIF(Loonkosten7678[Activiteit],5,Loonkosten7678[Subsidie])+SUMIF(Loonkosten767810[Activiteit (klik op de cel voor info en vul deze altijd in)],5,#REF!)+SUMIF(Loonkosten76781011[Activiteit (klik op de cel voor info en vul deze altijd in)],5,Loonkosten76781011[Kosten totaal])</f>
        <v>#REF!</v>
      </c>
      <c r="K30" s="233"/>
      <c r="L30" s="87">
        <f>_xlfn.IFNA(VLOOKUP(C30,Beginpagina!$C$21:$G$31,5,0),"")</f>
        <v>0</v>
      </c>
      <c r="M30" s="233" t="str">
        <f t="shared" si="0"/>
        <v/>
      </c>
      <c r="N30" s="233"/>
      <c r="O30" s="25"/>
    </row>
    <row r="31" spans="1:19" ht="7.5" customHeight="1" x14ac:dyDescent="0.2">
      <c r="C31" s="78" t="e">
        <f>(MAX(#REF!)+1)</f>
        <v>#REF!</v>
      </c>
      <c r="D31" s="38"/>
      <c r="E31" s="38"/>
      <c r="F31" s="38"/>
      <c r="G31" s="38"/>
      <c r="H31" s="38"/>
      <c r="I31" s="38"/>
      <c r="J31" s="38"/>
      <c r="M31" s="21"/>
    </row>
    <row r="32" spans="1:19" ht="18" customHeight="1" x14ac:dyDescent="0.3">
      <c r="C32" s="49" t="s">
        <v>29</v>
      </c>
      <c r="D32" s="49"/>
      <c r="E32" s="49"/>
      <c r="F32" s="49"/>
      <c r="G32" s="49"/>
      <c r="H32" s="50"/>
      <c r="I32" s="50"/>
      <c r="J32" s="50"/>
      <c r="K32" s="50"/>
      <c r="L32" s="51"/>
      <c r="M32" s="51"/>
      <c r="N32" s="31"/>
    </row>
    <row r="33" spans="3:11" ht="10.5" customHeight="1" x14ac:dyDescent="0.2">
      <c r="C33" s="50"/>
      <c r="D33" s="50"/>
      <c r="E33" s="50"/>
      <c r="F33" s="50"/>
      <c r="G33" s="50"/>
      <c r="H33" s="50"/>
      <c r="I33" s="50"/>
      <c r="J33" s="50"/>
      <c r="K33" s="50"/>
    </row>
    <row r="34" spans="3:11" ht="10.5" customHeight="1" x14ac:dyDescent="0.25">
      <c r="C34" s="234" t="s">
        <v>74</v>
      </c>
      <c r="D34" s="234"/>
      <c r="E34" s="234"/>
      <c r="F34" s="234"/>
      <c r="G34" s="234"/>
      <c r="H34" s="234"/>
      <c r="I34" s="234"/>
      <c r="J34" s="234"/>
      <c r="K34" s="51"/>
    </row>
    <row r="35" spans="3:11" ht="11.5" x14ac:dyDescent="0.25">
      <c r="C35" s="234"/>
      <c r="D35" s="234"/>
      <c r="E35" s="234"/>
      <c r="F35" s="234"/>
      <c r="G35" s="234"/>
      <c r="H35" s="234"/>
      <c r="I35" s="234"/>
      <c r="J35" s="234"/>
      <c r="K35" s="51"/>
    </row>
    <row r="36" spans="3:11" ht="10" x14ac:dyDescent="0.2">
      <c r="C36" s="234"/>
      <c r="D36" s="234"/>
      <c r="E36" s="234"/>
      <c r="F36" s="234"/>
      <c r="G36" s="234"/>
      <c r="H36" s="234"/>
      <c r="I36" s="234"/>
      <c r="J36" s="234"/>
    </row>
    <row r="37" spans="3:11" ht="10" x14ac:dyDescent="0.2">
      <c r="C37" s="234"/>
      <c r="D37" s="234"/>
      <c r="E37" s="234"/>
      <c r="F37" s="234"/>
      <c r="G37" s="234"/>
      <c r="H37" s="234"/>
      <c r="I37" s="234"/>
      <c r="J37" s="234"/>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96"/>
      <c r="M55" s="96"/>
    </row>
    <row r="56" spans="1:15" ht="10" x14ac:dyDescent="0.2">
      <c r="L56" s="96"/>
      <c r="M56" s="96"/>
    </row>
    <row r="57" spans="1:15" ht="10" x14ac:dyDescent="0.2">
      <c r="L57" s="96"/>
      <c r="M57" s="96"/>
    </row>
    <row r="58" spans="1:15" s="70" customFormat="1" ht="10.5" customHeight="1" x14ac:dyDescent="0.2">
      <c r="A58" s="13"/>
      <c r="B58" s="13"/>
      <c r="C58" s="25"/>
      <c r="D58" s="25"/>
      <c r="E58" s="25"/>
      <c r="F58" s="25"/>
      <c r="G58" s="25"/>
      <c r="H58" s="25"/>
      <c r="I58" s="25"/>
      <c r="J58" s="25"/>
      <c r="K58" s="25"/>
      <c r="L58" s="57"/>
      <c r="M58" s="57"/>
      <c r="N58" s="34"/>
      <c r="O58" s="13"/>
    </row>
    <row r="59" spans="1:15" ht="10.5" customHeight="1" x14ac:dyDescent="0.2"/>
    <row r="60" spans="1:15" ht="10.5" customHeight="1" thickBot="1" x14ac:dyDescent="0.25"/>
    <row r="61" spans="1:15" ht="18" customHeight="1" x14ac:dyDescent="0.2">
      <c r="C61" s="52" t="str">
        <f>CONCATENATE("Subsidieaanvraag voor ",Beginpagina!$D$7)</f>
        <v>Subsidieaanvraag voor ASV subsidie</v>
      </c>
      <c r="D61" s="52"/>
      <c r="E61" s="52"/>
      <c r="F61" s="52"/>
      <c r="G61" s="52"/>
      <c r="H61" s="53"/>
      <c r="I61" s="53"/>
      <c r="J61" s="66"/>
      <c r="K61" s="63"/>
      <c r="L61" s="66"/>
      <c r="M61" s="63" t="s">
        <v>23</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09" priority="13">
      <formula>$C26&lt;&gt;""</formula>
    </cfRule>
  </conditionalFormatting>
  <conditionalFormatting sqref="J26:K30">
    <cfRule type="expression" dxfId="108" priority="8">
      <formula>$C26&lt;&gt;""</formula>
    </cfRule>
  </conditionalFormatting>
  <conditionalFormatting sqref="J26:K30">
    <cfRule type="expression" dxfId="107" priority="7">
      <formula>$J26&gt;$L26</formula>
    </cfRule>
  </conditionalFormatting>
  <conditionalFormatting sqref="M26:N29">
    <cfRule type="expression" dxfId="106" priority="6">
      <formula>$C26&lt;&gt;""</formula>
    </cfRule>
  </conditionalFormatting>
  <conditionalFormatting sqref="M26:N29">
    <cfRule type="expression" dxfId="105" priority="5">
      <formula>$N26&lt;0</formula>
    </cfRule>
  </conditionalFormatting>
  <conditionalFormatting sqref="M30:N30">
    <cfRule type="expression" dxfId="104" priority="4">
      <formula>$C30&lt;&gt;""</formula>
    </cfRule>
  </conditionalFormatting>
  <conditionalFormatting sqref="M30:N30">
    <cfRule type="expression" dxfId="103"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6">
    <pageSetUpPr fitToPage="1"/>
  </sheetPr>
  <dimension ref="A1:S83"/>
  <sheetViews>
    <sheetView showGridLines="0" topLeftCell="A10" zoomScaleNormal="100" workbookViewId="0"/>
  </sheetViews>
  <sheetFormatPr defaultColWidth="9.09765625" defaultRowHeight="0" customHeight="1" zeroHeight="1" x14ac:dyDescent="0.2"/>
  <cols>
    <col min="1" max="2" width="2.8984375" style="68" customWidth="1"/>
    <col min="3" max="3" width="9.09765625" style="68" customWidth="1"/>
    <col min="4" max="5" width="12.09765625" style="68" customWidth="1"/>
    <col min="6" max="8" width="9.09765625" style="68" customWidth="1"/>
    <col min="9" max="9" width="12.09765625" style="68" customWidth="1"/>
    <col min="10" max="10" width="9.0976562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38"/>
      <c r="D1" s="38"/>
      <c r="E1" s="38"/>
      <c r="F1" s="38"/>
      <c r="G1" s="38"/>
      <c r="H1" s="38"/>
      <c r="I1" s="38"/>
      <c r="J1" s="38"/>
      <c r="K1" s="38"/>
      <c r="L1" s="38"/>
      <c r="M1" s="38"/>
      <c r="N1" s="2"/>
      <c r="O1" s="2"/>
      <c r="P1" s="69"/>
      <c r="Q1" s="69"/>
      <c r="R1" s="69"/>
      <c r="S1" s="69"/>
    </row>
    <row r="2" spans="1:19" ht="10" x14ac:dyDescent="0.2">
      <c r="A2" s="2"/>
      <c r="B2" s="2"/>
      <c r="C2" s="25"/>
      <c r="D2" s="25"/>
      <c r="E2" s="25"/>
      <c r="F2" s="25"/>
      <c r="G2" s="25"/>
      <c r="H2" s="38"/>
      <c r="I2" s="38"/>
      <c r="J2" s="38"/>
      <c r="K2" s="38"/>
      <c r="L2" s="25"/>
      <c r="M2" s="25"/>
      <c r="N2" s="3"/>
      <c r="O2" s="2"/>
      <c r="P2" s="69"/>
      <c r="Q2" s="69"/>
      <c r="R2" s="69"/>
      <c r="S2" s="69"/>
    </row>
    <row r="3" spans="1:19" ht="10" x14ac:dyDescent="0.2">
      <c r="A3" s="2"/>
      <c r="B3" s="2"/>
      <c r="C3" s="39"/>
      <c r="D3" s="39"/>
      <c r="E3" s="39"/>
      <c r="F3" s="39"/>
      <c r="G3" s="39"/>
      <c r="H3" s="38"/>
      <c r="I3" s="38"/>
      <c r="J3" s="38"/>
      <c r="K3" s="38"/>
      <c r="L3" s="25"/>
      <c r="M3" s="25"/>
      <c r="N3" s="3"/>
      <c r="O3" s="2"/>
      <c r="P3" s="69"/>
      <c r="Q3" s="69"/>
      <c r="R3" s="69"/>
      <c r="S3" s="69"/>
    </row>
    <row r="4" spans="1:19" ht="17.5" x14ac:dyDescent="0.35">
      <c r="A4" s="3"/>
      <c r="B4" s="3"/>
      <c r="C4" s="40"/>
      <c r="D4" s="40"/>
      <c r="E4" s="40"/>
      <c r="F4" s="40"/>
      <c r="G4" s="40"/>
      <c r="H4" s="38"/>
      <c r="I4" s="38"/>
      <c r="J4" s="38"/>
      <c r="K4" s="38"/>
      <c r="L4" s="25"/>
      <c r="M4" s="25"/>
      <c r="N4" s="3"/>
      <c r="O4" s="3"/>
    </row>
    <row r="5" spans="1:19" ht="10" x14ac:dyDescent="0.2">
      <c r="A5" s="3"/>
      <c r="B5" s="3"/>
      <c r="C5" s="41"/>
      <c r="D5" s="41"/>
      <c r="E5" s="41"/>
      <c r="F5" s="41"/>
      <c r="G5" s="41"/>
      <c r="H5" s="38"/>
      <c r="I5" s="38"/>
      <c r="J5" s="38"/>
      <c r="K5" s="38"/>
      <c r="L5" s="25"/>
      <c r="M5" s="25"/>
      <c r="N5" s="3"/>
      <c r="O5" s="3"/>
    </row>
    <row r="6" spans="1:19" ht="10" x14ac:dyDescent="0.2">
      <c r="A6" s="3"/>
      <c r="B6" s="3"/>
      <c r="C6" s="38"/>
      <c r="D6" s="38"/>
      <c r="E6" s="38"/>
      <c r="F6" s="38"/>
      <c r="G6" s="38"/>
      <c r="H6" s="38"/>
      <c r="I6" s="38"/>
      <c r="J6" s="38"/>
      <c r="K6" s="38"/>
      <c r="L6" s="25"/>
      <c r="M6" s="25"/>
      <c r="N6" s="3"/>
      <c r="O6" s="3"/>
    </row>
    <row r="7" spans="1:19" ht="10" x14ac:dyDescent="0.2">
      <c r="A7" s="3"/>
      <c r="B7" s="3"/>
      <c r="C7" s="38"/>
      <c r="D7" s="62" t="s">
        <v>97</v>
      </c>
      <c r="E7" s="38"/>
      <c r="F7" s="38"/>
      <c r="G7" s="38"/>
      <c r="H7" s="38"/>
      <c r="I7" s="38"/>
      <c r="J7" s="38"/>
      <c r="K7" s="38"/>
      <c r="L7" s="25"/>
      <c r="M7" s="25"/>
      <c r="N7" s="3"/>
      <c r="O7" s="3"/>
    </row>
    <row r="8" spans="1:19" ht="10" x14ac:dyDescent="0.2">
      <c r="A8" s="3"/>
      <c r="B8" s="3"/>
      <c r="C8" s="38"/>
      <c r="D8" s="62"/>
      <c r="E8" s="38"/>
      <c r="F8" s="38"/>
      <c r="G8" s="38"/>
      <c r="H8" s="38"/>
      <c r="I8" s="38"/>
      <c r="J8" s="38"/>
      <c r="K8" s="38"/>
      <c r="L8" s="25"/>
      <c r="M8" s="25"/>
      <c r="N8" s="3"/>
      <c r="O8" s="3"/>
    </row>
    <row r="9" spans="1:19" ht="10" x14ac:dyDescent="0.2">
      <c r="A9" s="3"/>
      <c r="B9" s="3"/>
      <c r="C9" s="38"/>
      <c r="D9" s="38"/>
      <c r="E9" s="38"/>
      <c r="F9" s="38"/>
      <c r="G9" s="38"/>
      <c r="H9" s="38"/>
      <c r="I9" s="38"/>
      <c r="J9" s="38"/>
      <c r="K9" s="38"/>
      <c r="L9" s="25"/>
      <c r="M9" s="25"/>
      <c r="N9" s="3"/>
      <c r="O9" s="3"/>
    </row>
    <row r="10" spans="1:19" ht="15" x14ac:dyDescent="0.3">
      <c r="A10" s="3"/>
      <c r="B10" s="3"/>
      <c r="C10" s="42" t="s">
        <v>30</v>
      </c>
      <c r="D10" s="42"/>
      <c r="E10" s="42"/>
      <c r="F10" s="42"/>
      <c r="G10" s="42"/>
      <c r="H10" s="38"/>
      <c r="I10" s="38"/>
      <c r="J10" s="38"/>
      <c r="K10" s="38"/>
      <c r="L10" s="25"/>
      <c r="M10" s="25"/>
      <c r="N10" s="3"/>
      <c r="O10" s="3"/>
    </row>
    <row r="11" spans="1:19" ht="15" x14ac:dyDescent="0.3">
      <c r="A11" s="3"/>
      <c r="B11" s="3"/>
      <c r="C11" s="112" t="s">
        <v>79</v>
      </c>
      <c r="D11" s="42"/>
      <c r="E11" s="42"/>
      <c r="F11" s="42"/>
      <c r="G11" s="42"/>
      <c r="H11" s="38"/>
      <c r="I11" s="38"/>
      <c r="J11" s="38"/>
      <c r="K11" s="38"/>
      <c r="L11" s="25"/>
      <c r="M11" s="25"/>
      <c r="N11" s="3"/>
      <c r="O11" s="3"/>
    </row>
    <row r="12" spans="1:19" ht="10" x14ac:dyDescent="0.2">
      <c r="A12" s="3"/>
      <c r="B12" s="3"/>
      <c r="C12" s="38"/>
      <c r="D12" s="38"/>
      <c r="E12" s="38"/>
      <c r="F12" s="38"/>
      <c r="G12" s="38"/>
      <c r="H12" s="38"/>
      <c r="I12" s="38"/>
      <c r="J12" s="38"/>
      <c r="K12" s="38"/>
      <c r="L12" s="25"/>
      <c r="M12" s="25"/>
      <c r="N12" s="3"/>
      <c r="O12" s="3"/>
    </row>
    <row r="13" spans="1:19" ht="10" x14ac:dyDescent="0.2">
      <c r="A13" s="3"/>
      <c r="B13" s="3"/>
      <c r="C13" s="159" t="s">
        <v>76</v>
      </c>
      <c r="D13" s="159"/>
      <c r="E13" s="159"/>
      <c r="F13" s="159"/>
      <c r="G13" s="38"/>
      <c r="H13" s="157" t="s">
        <v>86</v>
      </c>
      <c r="I13" s="157"/>
      <c r="J13" s="38"/>
      <c r="K13" s="38"/>
      <c r="L13" s="25"/>
      <c r="M13" s="25"/>
      <c r="N13" s="3"/>
      <c r="O13" s="3"/>
    </row>
    <row r="14" spans="1:19" s="70" customFormat="1" ht="7.5" customHeight="1" x14ac:dyDescent="0.2">
      <c r="A14" s="13"/>
      <c r="B14" s="13"/>
      <c r="C14" s="43"/>
      <c r="D14" s="43"/>
      <c r="E14" s="43"/>
      <c r="F14" s="43"/>
      <c r="G14" s="43"/>
      <c r="H14" s="44"/>
      <c r="I14" s="44"/>
      <c r="J14" s="44"/>
      <c r="K14" s="44"/>
      <c r="L14" s="44"/>
      <c r="M14" s="44"/>
      <c r="N14" s="14"/>
      <c r="O14" s="13"/>
    </row>
    <row r="15" spans="1:19" ht="57.75" customHeight="1" x14ac:dyDescent="0.2">
      <c r="A15" s="107" t="s">
        <v>45</v>
      </c>
      <c r="B15" s="107" t="s">
        <v>60</v>
      </c>
      <c r="C15" s="72" t="s">
        <v>94</v>
      </c>
      <c r="D15" s="72" t="s">
        <v>50</v>
      </c>
      <c r="E15" s="72" t="s">
        <v>49</v>
      </c>
      <c r="F15" s="72" t="s">
        <v>11</v>
      </c>
      <c r="G15" s="72" t="s">
        <v>48</v>
      </c>
      <c r="H15" s="72" t="s">
        <v>25</v>
      </c>
      <c r="I15" s="72" t="s">
        <v>84</v>
      </c>
      <c r="J15" s="100"/>
      <c r="K15" s="100"/>
      <c r="L15" s="100"/>
      <c r="M15" s="100"/>
      <c r="N15" s="100"/>
      <c r="O15" s="100"/>
    </row>
    <row r="16" spans="1:19" ht="22.5" customHeight="1" x14ac:dyDescent="0.2">
      <c r="A16" s="104"/>
      <c r="B16" s="104"/>
      <c r="C16" s="28"/>
      <c r="D16" s="54"/>
      <c r="E16" s="94"/>
      <c r="F16" s="28"/>
      <c r="G16" s="67"/>
      <c r="H16" s="103"/>
      <c r="I16" s="90" t="str">
        <f>IFERROR(IF(Loonkosten767810[[#This Row],[Kosten per product / dienst]]*Loonkosten767810[[#This Row],[Aantal]]*(1+Loonkosten767810[[#This Row],[Btw %]])=0,"",Loonkosten767810[[#This Row],[Kosten per product / dienst]]*Loonkosten767810[[#This Row],[Aantal]]*(1+Loonkosten767810[[#This Row],[Btw %]])),"")</f>
        <v/>
      </c>
      <c r="J16" s="100"/>
      <c r="K16" s="100"/>
      <c r="L16" s="100"/>
      <c r="M16" s="100"/>
      <c r="N16" s="100"/>
      <c r="O16" s="100"/>
    </row>
    <row r="17" spans="1:19" ht="22.5" customHeight="1" x14ac:dyDescent="0.2">
      <c r="A17" s="104"/>
      <c r="B17" s="104"/>
      <c r="C17" s="28"/>
      <c r="D17" s="54"/>
      <c r="E17" s="94"/>
      <c r="F17" s="28"/>
      <c r="G17" s="67"/>
      <c r="H17" s="103"/>
      <c r="I17" s="90" t="str">
        <f>IFERROR(IF(Loonkosten767810[[#This Row],[Kosten per product / dienst]]*Loonkosten767810[[#This Row],[Aantal]]*(1+Loonkosten767810[[#This Row],[Btw %]])=0,"",Loonkosten767810[[#This Row],[Kosten per product / dienst]]*Loonkosten767810[[#This Row],[Aantal]]*(1+Loonkosten767810[[#This Row],[Btw %]])),"")</f>
        <v/>
      </c>
      <c r="J17" s="100"/>
      <c r="K17" s="100"/>
      <c r="L17" s="100"/>
      <c r="M17" s="100"/>
      <c r="N17" s="100"/>
      <c r="O17" s="100"/>
    </row>
    <row r="18" spans="1:19" ht="22.5" customHeight="1" x14ac:dyDescent="0.2">
      <c r="A18" s="104"/>
      <c r="B18" s="104"/>
      <c r="C18" s="28"/>
      <c r="D18" s="54"/>
      <c r="E18" s="94"/>
      <c r="F18" s="28"/>
      <c r="G18" s="67"/>
      <c r="H18" s="103"/>
      <c r="I18" s="90" t="str">
        <f>IFERROR(IF(Loonkosten767810[[#This Row],[Kosten per product / dienst]]*Loonkosten767810[[#This Row],[Aantal]]*(1+Loonkosten767810[[#This Row],[Btw %]])=0,"",Loonkosten767810[[#This Row],[Kosten per product / dienst]]*Loonkosten767810[[#This Row],[Aantal]]*(1+Loonkosten767810[[#This Row],[Btw %]])),"")</f>
        <v/>
      </c>
      <c r="J18" s="100"/>
      <c r="K18" s="100"/>
      <c r="L18" s="100"/>
      <c r="M18" s="100"/>
      <c r="N18" s="100"/>
      <c r="O18" s="100"/>
    </row>
    <row r="19" spans="1:19" ht="22.5" customHeight="1" x14ac:dyDescent="0.2">
      <c r="A19" s="104"/>
      <c r="B19" s="104"/>
      <c r="C19" s="28"/>
      <c r="D19" s="54"/>
      <c r="E19" s="94"/>
      <c r="F19" s="28"/>
      <c r="G19" s="67"/>
      <c r="H19" s="103"/>
      <c r="I19" s="91" t="str">
        <f>IFERROR(IF(Loonkosten767810[[#This Row],[Kosten per product / dienst]]*Loonkosten767810[[#This Row],[Aantal]]*(1+Loonkosten767810[[#This Row],[Btw %]])=0,"",Loonkosten767810[[#This Row],[Kosten per product / dienst]]*Loonkosten767810[[#This Row],[Aantal]]*(1+Loonkosten767810[[#This Row],[Btw %]])),"")</f>
        <v/>
      </c>
      <c r="J19" s="100"/>
      <c r="K19" s="100"/>
      <c r="L19" s="100"/>
      <c r="M19" s="100"/>
      <c r="N19" s="100"/>
      <c r="O19" s="100"/>
    </row>
    <row r="20" spans="1:19" ht="22.5" customHeight="1" thickBot="1" x14ac:dyDescent="0.25">
      <c r="A20" s="104"/>
      <c r="B20" s="104"/>
      <c r="C20" s="28"/>
      <c r="D20" s="55"/>
      <c r="E20" s="94"/>
      <c r="F20" s="28"/>
      <c r="G20" s="67"/>
      <c r="H20" s="103"/>
      <c r="I20" s="91" t="str">
        <f>IFERROR(IF(Loonkosten767810[[#This Row],[Kosten per product / dienst]]*Loonkosten767810[[#This Row],[Aantal]]*(1+Loonkosten767810[[#This Row],[Btw %]])=0,"",Loonkosten767810[[#This Row],[Kosten per product / dienst]]*Loonkosten767810[[#This Row],[Aantal]]*(1+Loonkosten767810[[#This Row],[Btw %]])),"")</f>
        <v/>
      </c>
      <c r="J20" s="100"/>
      <c r="K20" s="100"/>
      <c r="L20" s="100"/>
      <c r="M20" s="100"/>
      <c r="N20" s="100"/>
      <c r="O20" s="100"/>
    </row>
    <row r="21" spans="1:19" ht="27" customHeight="1" thickTop="1" x14ac:dyDescent="0.2">
      <c r="A21" s="25"/>
      <c r="B21" s="25"/>
      <c r="C21" s="236" t="s">
        <v>54</v>
      </c>
      <c r="D21" s="236"/>
      <c r="E21" s="236"/>
      <c r="F21" s="236"/>
      <c r="G21" s="236"/>
      <c r="H21" s="167" t="s">
        <v>91</v>
      </c>
      <c r="I21" s="149">
        <f>SUM(Loonkosten767810[Kosten totaal])</f>
        <v>0</v>
      </c>
      <c r="J21" s="100"/>
      <c r="K21" s="100"/>
      <c r="L21" s="100"/>
      <c r="M21" s="100"/>
      <c r="N21" s="100"/>
      <c r="O21" s="100"/>
    </row>
    <row r="22" spans="1:19" ht="19.5" customHeight="1" x14ac:dyDescent="0.2">
      <c r="A22" s="25"/>
      <c r="B22" s="25"/>
      <c r="C22" s="236"/>
      <c r="D22" s="236"/>
      <c r="E22" s="236"/>
      <c r="F22" s="236"/>
      <c r="G22" s="236"/>
      <c r="H22" s="152"/>
      <c r="I22" s="95"/>
      <c r="J22" s="95"/>
      <c r="K22" s="95"/>
      <c r="L22" s="95"/>
      <c r="M22" s="48"/>
      <c r="N22" s="48"/>
      <c r="O22" s="25"/>
    </row>
    <row r="23" spans="1:19" ht="12" customHeight="1" x14ac:dyDescent="0.2">
      <c r="A23" s="25"/>
      <c r="B23" s="25"/>
      <c r="C23" s="26" t="s">
        <v>24</v>
      </c>
      <c r="D23" s="95"/>
      <c r="E23" s="95"/>
      <c r="F23" s="95"/>
      <c r="G23" s="95"/>
      <c r="H23" s="95"/>
      <c r="I23" s="95"/>
      <c r="J23" s="95"/>
      <c r="K23" s="95"/>
      <c r="L23" s="95"/>
      <c r="M23" s="48"/>
      <c r="N23" s="48"/>
      <c r="O23" s="25"/>
    </row>
    <row r="24" spans="1:19" ht="25.5" customHeight="1" x14ac:dyDescent="0.2">
      <c r="A24" s="3"/>
      <c r="B24" s="3"/>
      <c r="C24" s="229" t="s">
        <v>81</v>
      </c>
      <c r="D24" s="229"/>
      <c r="E24" s="229"/>
      <c r="F24" s="229"/>
      <c r="G24" s="229"/>
      <c r="H24" s="229"/>
      <c r="I24" s="229"/>
      <c r="J24" s="229"/>
      <c r="K24" s="229"/>
      <c r="L24" s="229"/>
      <c r="M24" s="229"/>
      <c r="N24" s="229"/>
      <c r="O24" s="2"/>
      <c r="P24" s="69"/>
      <c r="Q24" s="69"/>
      <c r="R24" s="69"/>
      <c r="S24" s="69"/>
    </row>
    <row r="25" spans="1:19" ht="21" customHeight="1" x14ac:dyDescent="0.2">
      <c r="A25" s="3"/>
      <c r="B25" s="3"/>
      <c r="C25" s="61" t="s">
        <v>35</v>
      </c>
      <c r="D25" s="61" t="s">
        <v>0</v>
      </c>
      <c r="E25" s="61"/>
      <c r="F25" s="61"/>
      <c r="G25" s="61"/>
      <c r="H25" s="61"/>
      <c r="I25" s="61"/>
      <c r="J25" s="227" t="s">
        <v>90</v>
      </c>
      <c r="K25" s="227"/>
      <c r="L25" s="100"/>
      <c r="M25" s="228"/>
      <c r="N25" s="228"/>
      <c r="O25" s="25"/>
    </row>
    <row r="26" spans="1:19" ht="18" customHeight="1" x14ac:dyDescent="0.2">
      <c r="A26" s="3"/>
      <c r="B26" s="3"/>
      <c r="C26" s="99" t="str">
        <f>IF(Beginpagina!$C22=0,"",Beginpagina!$C22)</f>
        <v/>
      </c>
      <c r="D26" s="235" t="str">
        <f>IF(Beginpagina!$D22=0,"",Beginpagina!$D22)</f>
        <v/>
      </c>
      <c r="E26" s="235"/>
      <c r="F26" s="235"/>
      <c r="G26" s="235"/>
      <c r="H26" s="235"/>
      <c r="I26" s="235"/>
      <c r="J26" s="233">
        <f>SUMIF(Loonkosten[Activiteit (klik op de cel en vul deze altijd in)],1,Loonkosten[Subsidie aanvraag])+SUMIF(OverigeKostenDerden[Activiteit (klik op de cel voor info en vul deze altijd in)],1,OverigeKostenDerden[Kosten totaal])+SUMIF(Loonkosten767810[Activiteit (klik op de cel voor info en vul deze altijd in)],1,Loonkosten767810[Kosten totaal])+SUMIF(Loonkosten76781011[Activiteit (klik op de cel voor info en vul deze altijd in)],1,Loonkosten76781011[Kosten totaal])+SUMIF(LoonkostenDerden[Activiteit (klik op de cel voor info en vul deze altijd in)],1,LoonkostenDerden[Kosten totaal])</f>
        <v>0</v>
      </c>
      <c r="K26" s="233"/>
      <c r="L26" s="100"/>
      <c r="M26" s="228"/>
      <c r="N26" s="228"/>
      <c r="O26" s="25"/>
    </row>
    <row r="27" spans="1:19" ht="18" customHeight="1" x14ac:dyDescent="0.2">
      <c r="A27" s="3"/>
      <c r="B27" s="3"/>
      <c r="C27" s="99" t="str">
        <f>IF(Beginpagina!$C23=0,"",Beginpagina!$C23)</f>
        <v/>
      </c>
      <c r="D27" s="235" t="str">
        <f>IF(Beginpagina!$D23=0,"",Beginpagina!$D23)</f>
        <v/>
      </c>
      <c r="E27" s="235"/>
      <c r="F27" s="235"/>
      <c r="G27" s="235"/>
      <c r="H27" s="235"/>
      <c r="I27" s="235"/>
      <c r="J27" s="233">
        <f>SUMIF(Loonkosten[Activiteit (klik op de cel en vul deze altijd in)],2,Loonkosten[Subsidie aanvraag])+SUMIF(OverigeKostenDerden[Activiteit (klik op de cel voor info en vul deze altijd in)],2,OverigeKostenDerden[Kosten totaal])+SUMIF(Loonkosten767810[Activiteit (klik op de cel voor info en vul deze altijd in)],2,Loonkosten767810[Kosten totaal])+SUMIF(Loonkosten76781011[Activiteit (klik op de cel voor info en vul deze altijd in)],2,Loonkosten76781011[Kosten totaal])+SUMIF(LoonkostenDerden[Activiteit (klik op de cel voor info en vul deze altijd in)],2,LoonkostenDerden[Kosten totaal])</f>
        <v>0</v>
      </c>
      <c r="K27" s="233"/>
      <c r="L27" s="175"/>
      <c r="M27" s="175"/>
      <c r="N27" s="175"/>
      <c r="O27" s="25"/>
    </row>
    <row r="28" spans="1:19" ht="18" customHeight="1" x14ac:dyDescent="0.2">
      <c r="A28" s="3"/>
      <c r="B28" s="3"/>
      <c r="C28" s="99" t="str">
        <f>IF(Beginpagina!$C24=0,"",Beginpagina!$C24)</f>
        <v/>
      </c>
      <c r="D28" s="235" t="str">
        <f>IF(Beginpagina!$D24=0,"",Beginpagina!$D24)</f>
        <v/>
      </c>
      <c r="E28" s="235"/>
      <c r="F28" s="235"/>
      <c r="G28" s="235"/>
      <c r="H28" s="235"/>
      <c r="I28" s="235"/>
      <c r="J28" s="233">
        <f>SUMIF(Loonkosten[Activiteit (klik op de cel en vul deze altijd in)],3,Loonkosten[Subsidie aanvraag])+SUMIF(OverigeKostenDerden[Activiteit (klik op de cel voor info en vul deze altijd in)],3,OverigeKostenDerden[Kosten totaal])+SUMIF(Loonkosten767810[Activiteit (klik op de cel voor info en vul deze altijd in)],3,Loonkosten767810[Kosten totaal])+SUMIF(Loonkosten76781011[Activiteit (klik op de cel voor info en vul deze altijd in)],3,Loonkosten76781011[Kosten totaal])+SUMIF(LoonkostenDerden[Activiteit (klik op de cel voor info en vul deze altijd in)],3,LoonkostenDerden[Kosten totaal])</f>
        <v>0</v>
      </c>
      <c r="K28" s="233"/>
      <c r="L28" s="175"/>
      <c r="M28" s="175"/>
      <c r="N28" s="175"/>
      <c r="O28" s="25"/>
    </row>
    <row r="29" spans="1:19" ht="18" customHeight="1" x14ac:dyDescent="0.2">
      <c r="A29" s="3"/>
      <c r="B29" s="3"/>
      <c r="C29" s="99" t="str">
        <f>IF(Beginpagina!$C25=0,"",Beginpagina!$C25)</f>
        <v/>
      </c>
      <c r="D29" s="235" t="str">
        <f>IF(Beginpagina!$D25=0,"",Beginpagina!$D25)</f>
        <v/>
      </c>
      <c r="E29" s="235"/>
      <c r="F29" s="235"/>
      <c r="G29" s="235"/>
      <c r="H29" s="235"/>
      <c r="I29" s="235"/>
      <c r="J29" s="233">
        <f>SUMIF(Loonkosten[Activiteit (klik op de cel en vul deze altijd in)],4,Loonkosten[Subsidie aanvraag])+SUMIF(OverigeKostenDerden[Activiteit (klik op de cel voor info en vul deze altijd in)],4,OverigeKostenDerden[Kosten totaal])+SUMIF(Loonkosten767810[Activiteit (klik op de cel voor info en vul deze altijd in)],4,Loonkosten767810[Kosten totaal])+SUMIF(Loonkosten76781011[Activiteit (klik op de cel voor info en vul deze altijd in)],4,Loonkosten76781011[Kosten totaal])+SUMIF(LoonkostenDerden[Activiteit (klik op de cel voor info en vul deze altijd in)],4,LoonkostenDerden[Kosten totaal])</f>
        <v>0</v>
      </c>
      <c r="K29" s="233"/>
      <c r="L29" s="175"/>
      <c r="M29" s="175"/>
      <c r="N29" s="175"/>
      <c r="O29" s="25"/>
    </row>
    <row r="30" spans="1:19" ht="18" customHeight="1" x14ac:dyDescent="0.2">
      <c r="A30" s="3"/>
      <c r="B30" s="3"/>
      <c r="C30" s="99" t="str">
        <f>IF(Beginpagina!$C26=0,"",Beginpagina!$C26)</f>
        <v/>
      </c>
      <c r="D30" s="235" t="str">
        <f>IF(Beginpagina!$D26=0,"",Beginpagina!$D26)</f>
        <v/>
      </c>
      <c r="E30" s="235"/>
      <c r="F30" s="235"/>
      <c r="G30" s="235"/>
      <c r="H30" s="235"/>
      <c r="I30" s="235"/>
      <c r="J30" s="233">
        <f>SUMIF(Loonkosten[Activiteit (klik op de cel en vul deze altijd in)],5,Loonkosten[Subsidie aanvraag])+SUMIF(OverigeKostenDerden[Activiteit (klik op de cel voor info en vul deze altijd in)],5,OverigeKostenDerden[Kosten totaal])+SUMIF(Loonkosten767810[Activiteit (klik op de cel voor info en vul deze altijd in)],5,Loonkosten767810[Kosten totaal])+SUMIF(Loonkosten76781011[Activiteit (klik op de cel voor info en vul deze altijd in)],5,Loonkosten76781011[Kosten totaal])+SUMIF(LoonkostenDerden[Activiteit (klik op de cel voor info en vul deze altijd in)],5,LoonkostenDerden[Kosten totaal])</f>
        <v>0</v>
      </c>
      <c r="K30" s="233"/>
      <c r="L30" s="175"/>
      <c r="M30" s="175"/>
      <c r="N30" s="175"/>
      <c r="O30" s="25"/>
    </row>
    <row r="31" spans="1:19" ht="18" customHeight="1" x14ac:dyDescent="0.2">
      <c r="A31" s="3"/>
      <c r="B31" s="3"/>
      <c r="C31" s="99" t="str">
        <f>IF(Beginpagina!$C27=0,"",Beginpagina!$C27)</f>
        <v/>
      </c>
      <c r="D31" s="235" t="str">
        <f>IF(Beginpagina!$D27=0,"",Beginpagina!$D27)</f>
        <v/>
      </c>
      <c r="E31" s="235"/>
      <c r="F31" s="235"/>
      <c r="G31" s="235"/>
      <c r="H31" s="235"/>
      <c r="I31" s="235"/>
      <c r="J31" s="233">
        <f>SUMIF(Loonkosten[Activiteit (klik op de cel en vul deze altijd in)],6,Loonkosten[Subsidie aanvraag])+SUMIF(OverigeKostenDerden[Activiteit (klik op de cel voor info en vul deze altijd in)],6,OverigeKostenDerden[Kosten totaal])+SUMIF(Loonkosten767810[Activiteit (klik op de cel voor info en vul deze altijd in)],6,Loonkosten767810[Kosten totaal])+SUMIF(Loonkosten76781011[Activiteit (klik op de cel voor info en vul deze altijd in)],6,Loonkosten76781011[Kosten totaal])+SUMIF(LoonkostenDerden[Activiteit (klik op de cel voor info en vul deze altijd in)],6,LoonkostenDerden[Kosten totaal])</f>
        <v>0</v>
      </c>
      <c r="K31" s="233"/>
      <c r="L31" s="175"/>
      <c r="M31" s="175"/>
      <c r="N31" s="175"/>
      <c r="O31" s="25"/>
    </row>
    <row r="32" spans="1:19" ht="18" customHeight="1" x14ac:dyDescent="0.2">
      <c r="A32" s="3"/>
      <c r="B32" s="3"/>
      <c r="C32" s="99" t="str">
        <f>IF(Beginpagina!$C28=0,"",Beginpagina!$C28)</f>
        <v/>
      </c>
      <c r="D32" s="235" t="str">
        <f>IF(Beginpagina!$D28=0,"",Beginpagina!$D28)</f>
        <v/>
      </c>
      <c r="E32" s="235"/>
      <c r="F32" s="235"/>
      <c r="G32" s="235"/>
      <c r="H32" s="235"/>
      <c r="I32" s="235"/>
      <c r="J32" s="233">
        <f>SUMIF(Loonkosten[Activiteit (klik op de cel en vul deze altijd in)],7,Loonkosten[Subsidie aanvraag])+SUMIF(OverigeKostenDerden[Activiteit (klik op de cel voor info en vul deze altijd in)],7,OverigeKostenDerden[Kosten totaal])+SUMIF(Loonkosten767810[Activiteit (klik op de cel voor info en vul deze altijd in)],7,Loonkosten767810[Kosten totaal])+SUMIF(Loonkosten76781011[Activiteit (klik op de cel voor info en vul deze altijd in)],7,Loonkosten76781011[Kosten totaal])+SUMIF(LoonkostenDerden[Activiteit (klik op de cel voor info en vul deze altijd in)],7,LoonkostenDerden[Kosten totaal])</f>
        <v>0</v>
      </c>
      <c r="K32" s="233"/>
      <c r="L32" s="100"/>
      <c r="M32" s="228"/>
      <c r="N32" s="228"/>
      <c r="O32" s="25"/>
    </row>
    <row r="33" spans="1:19" ht="18" customHeight="1" x14ac:dyDescent="0.2">
      <c r="A33" s="3"/>
      <c r="B33" s="3"/>
      <c r="C33" s="99" t="str">
        <f>IF(Beginpagina!$C29=0,"",Beginpagina!$C29)</f>
        <v/>
      </c>
      <c r="D33" s="235" t="str">
        <f>IF(Beginpagina!$D29=0,"",Beginpagina!$D29)</f>
        <v/>
      </c>
      <c r="E33" s="235"/>
      <c r="F33" s="235"/>
      <c r="G33" s="235"/>
      <c r="H33" s="235"/>
      <c r="I33" s="235"/>
      <c r="J33" s="233">
        <f>SUMIF(Loonkosten[Activiteit (klik op de cel en vul deze altijd in)],8,Loonkosten[Subsidie aanvraag])+SUMIF(OverigeKostenDerden[Activiteit (klik op de cel voor info en vul deze altijd in)],8,OverigeKostenDerden[Kosten totaal])+SUMIF(Loonkosten767810[Activiteit (klik op de cel voor info en vul deze altijd in)],8,Loonkosten767810[Kosten totaal])+SUMIF(Loonkosten76781011[Activiteit (klik op de cel voor info en vul deze altijd in)],8,Loonkosten76781011[Kosten totaal])+SUMIF(LoonkostenDerden[Activiteit (klik op de cel voor info en vul deze altijd in)],8,LoonkostenDerden[Kosten totaal])</f>
        <v>0</v>
      </c>
      <c r="K33" s="233"/>
      <c r="L33" s="100"/>
      <c r="M33" s="228"/>
      <c r="N33" s="228"/>
      <c r="O33" s="25"/>
    </row>
    <row r="34" spans="1:19" ht="18" customHeight="1" x14ac:dyDescent="0.2">
      <c r="A34" s="3"/>
      <c r="B34" s="3"/>
      <c r="C34" s="99" t="str">
        <f>IF(Beginpagina!$C30=0,"",Beginpagina!$C30)</f>
        <v/>
      </c>
      <c r="D34" s="235" t="str">
        <f>IF(Beginpagina!$D30=0,"",Beginpagina!$D30)</f>
        <v/>
      </c>
      <c r="E34" s="235"/>
      <c r="F34" s="235"/>
      <c r="G34" s="235"/>
      <c r="H34" s="235"/>
      <c r="I34" s="235"/>
      <c r="J34" s="233">
        <f>SUMIF(Loonkosten[Activiteit (klik op de cel en vul deze altijd in)],9,Loonkosten[Subsidie aanvraag])+SUMIF(OverigeKostenDerden[Activiteit (klik op de cel voor info en vul deze altijd in)],9,OverigeKostenDerden[Kosten totaal])+SUMIF(Loonkosten767810[Activiteit (klik op de cel voor info en vul deze altijd in)],9,Loonkosten767810[Kosten totaal])+SUMIF(Loonkosten76781011[Activiteit (klik op de cel voor info en vul deze altijd in)],9,Loonkosten76781011[Kosten totaal])+SUMIF(LoonkostenDerden[Activiteit (klik op de cel voor info en vul deze altijd in)],9,LoonkostenDerden[Kosten totaal])</f>
        <v>0</v>
      </c>
      <c r="K34" s="233"/>
      <c r="L34" s="100"/>
      <c r="M34" s="228"/>
      <c r="N34" s="228"/>
      <c r="O34" s="25"/>
    </row>
    <row r="35" spans="1:19" ht="18" customHeight="1" x14ac:dyDescent="0.2">
      <c r="A35" s="3"/>
      <c r="B35" s="3"/>
      <c r="C35" s="99" t="str">
        <f>IF(Beginpagina!$C31=0,"",Beginpagina!$C31)</f>
        <v/>
      </c>
      <c r="D35" s="235" t="str">
        <f>IF(Beginpagina!$D31=0,"",Beginpagina!$D31)</f>
        <v/>
      </c>
      <c r="E35" s="235"/>
      <c r="F35" s="235"/>
      <c r="G35" s="235"/>
      <c r="H35" s="235"/>
      <c r="I35" s="235"/>
      <c r="J35" s="233">
        <f>SUMIF(Loonkosten[Activiteit (klik op de cel en vul deze altijd in)],10,Loonkosten[Subsidie aanvraag])+SUMIF(OverigeKostenDerden[Activiteit (klik op de cel voor info en vul deze altijd in)],10,OverigeKostenDerden[Kosten totaal])+SUMIF(Loonkosten767810[Activiteit (klik op de cel voor info en vul deze altijd in)],10,Loonkosten767810[Kosten totaal])+SUMIF(Loonkosten76781011[Activiteit (klik op de cel voor info en vul deze altijd in)],10,Loonkosten76781011[Kosten totaal])+SUMIF(LoonkostenDerden[Activiteit (klik op de cel voor info en vul deze altijd in)],10,LoonkostenDerden[Kosten totaal])</f>
        <v>0</v>
      </c>
      <c r="K35" s="233"/>
      <c r="L35" s="100"/>
      <c r="M35" s="228"/>
      <c r="N35" s="228"/>
      <c r="O35" s="25"/>
    </row>
    <row r="36" spans="1:19" ht="7.5" customHeight="1" x14ac:dyDescent="0.2">
      <c r="A36" s="3"/>
      <c r="B36" s="3"/>
      <c r="C36" s="78"/>
      <c r="D36" s="38"/>
      <c r="E36" s="38"/>
      <c r="F36" s="38"/>
      <c r="G36" s="38"/>
      <c r="H36" s="38"/>
      <c r="I36" s="38"/>
      <c r="J36" s="38"/>
      <c r="K36" s="25"/>
      <c r="L36" s="100"/>
      <c r="M36" s="100"/>
      <c r="N36" s="100"/>
      <c r="O36" s="3"/>
    </row>
    <row r="37" spans="1:19" ht="15" x14ac:dyDescent="0.3">
      <c r="A37" s="3"/>
      <c r="B37" s="3"/>
      <c r="C37" s="49" t="s">
        <v>29</v>
      </c>
      <c r="D37" s="49"/>
      <c r="E37" s="49"/>
      <c r="F37" s="49"/>
      <c r="G37" s="49"/>
      <c r="H37" s="50"/>
      <c r="I37" s="50"/>
      <c r="J37" s="50"/>
      <c r="K37" s="50"/>
      <c r="L37" s="38"/>
      <c r="M37" s="38"/>
      <c r="N37" s="2"/>
      <c r="O37" s="2"/>
      <c r="P37" s="69"/>
      <c r="Q37" s="69"/>
      <c r="R37" s="69"/>
      <c r="S37" s="69"/>
    </row>
    <row r="38" spans="1:19" ht="10" x14ac:dyDescent="0.2">
      <c r="A38" s="3"/>
      <c r="B38" s="3"/>
      <c r="C38" s="50"/>
      <c r="D38" s="50"/>
      <c r="E38" s="50"/>
      <c r="F38" s="50"/>
      <c r="G38" s="50"/>
      <c r="H38" s="50"/>
      <c r="I38" s="50"/>
      <c r="J38" s="50"/>
      <c r="K38" s="50"/>
      <c r="L38" s="38"/>
      <c r="M38" s="38"/>
      <c r="N38" s="2"/>
      <c r="O38" s="2"/>
      <c r="P38" s="69"/>
      <c r="Q38" s="69"/>
      <c r="R38" s="69"/>
      <c r="S38" s="69"/>
    </row>
    <row r="39" spans="1:19" ht="10.5" customHeight="1" x14ac:dyDescent="0.25">
      <c r="A39" s="3"/>
      <c r="B39" s="3"/>
      <c r="C39" s="234" t="s">
        <v>74</v>
      </c>
      <c r="D39" s="234"/>
      <c r="E39" s="234"/>
      <c r="F39" s="234"/>
      <c r="G39" s="234"/>
      <c r="H39" s="234"/>
      <c r="I39" s="234"/>
      <c r="J39" s="234"/>
      <c r="K39" s="51"/>
      <c r="L39" s="51"/>
      <c r="M39" s="51"/>
      <c r="N39" s="31"/>
      <c r="O39"/>
      <c r="P39" s="71"/>
      <c r="Q39" s="71"/>
      <c r="R39" s="71"/>
      <c r="S39" s="71"/>
    </row>
    <row r="40" spans="1:19" ht="10.5" customHeight="1" x14ac:dyDescent="0.25">
      <c r="A40" s="3"/>
      <c r="B40" s="3"/>
      <c r="C40" s="234"/>
      <c r="D40" s="234"/>
      <c r="E40" s="234"/>
      <c r="F40" s="234"/>
      <c r="G40" s="234"/>
      <c r="H40" s="234"/>
      <c r="I40" s="234"/>
      <c r="J40" s="234"/>
      <c r="K40" s="51"/>
      <c r="L40" s="51"/>
      <c r="M40" s="51"/>
      <c r="N40" s="31"/>
      <c r="O40" s="3"/>
    </row>
    <row r="41" spans="1:19" ht="10.5" customHeight="1" x14ac:dyDescent="0.2">
      <c r="A41" s="3"/>
      <c r="B41" s="3"/>
      <c r="C41" s="234"/>
      <c r="D41" s="234"/>
      <c r="E41" s="234"/>
      <c r="F41" s="234"/>
      <c r="G41" s="234"/>
      <c r="H41" s="234"/>
      <c r="I41" s="234"/>
      <c r="J41" s="234"/>
      <c r="K41" s="25"/>
      <c r="L41" s="25"/>
      <c r="M41" s="25"/>
      <c r="N41" s="3"/>
      <c r="O41" s="3"/>
    </row>
    <row r="42" spans="1:19" ht="10.5" customHeight="1" x14ac:dyDescent="0.2">
      <c r="A42" s="3"/>
      <c r="B42" s="3"/>
      <c r="C42" s="234"/>
      <c r="D42" s="234"/>
      <c r="E42" s="234"/>
      <c r="F42" s="234"/>
      <c r="G42" s="234"/>
      <c r="H42" s="234"/>
      <c r="I42" s="234"/>
      <c r="J42" s="234"/>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 x14ac:dyDescent="0.2">
      <c r="A60" s="3"/>
      <c r="B60" s="3"/>
      <c r="C60" s="25"/>
      <c r="D60" s="25"/>
      <c r="E60" s="25"/>
      <c r="F60" s="25"/>
      <c r="G60" s="25"/>
      <c r="H60" s="25"/>
      <c r="I60" s="25"/>
      <c r="J60" s="25"/>
      <c r="K60" s="25"/>
      <c r="L60" s="25"/>
      <c r="M60" s="25"/>
      <c r="N60" s="3"/>
      <c r="O60" s="3"/>
    </row>
    <row r="61" spans="1:15" ht="10" x14ac:dyDescent="0.2">
      <c r="A61" s="3"/>
      <c r="B61" s="3"/>
      <c r="C61" s="25"/>
      <c r="D61" s="25"/>
      <c r="E61" s="25"/>
      <c r="F61" s="25"/>
      <c r="G61" s="25"/>
      <c r="H61" s="25"/>
      <c r="I61" s="25"/>
      <c r="J61" s="25"/>
      <c r="K61" s="25"/>
      <c r="L61" s="25"/>
      <c r="M61" s="25"/>
      <c r="N61" s="3"/>
      <c r="O61" s="3"/>
    </row>
    <row r="62" spans="1:15" ht="10" x14ac:dyDescent="0.2">
      <c r="A62" s="3"/>
      <c r="B62" s="3"/>
      <c r="C62" s="25"/>
      <c r="D62" s="25"/>
      <c r="E62" s="25"/>
      <c r="F62" s="25"/>
      <c r="G62" s="25"/>
      <c r="H62" s="25"/>
      <c r="I62" s="25"/>
      <c r="J62" s="25"/>
      <c r="K62" s="25"/>
      <c r="L62" s="25"/>
      <c r="M62" s="25"/>
      <c r="N62" s="3"/>
      <c r="O62" s="3"/>
    </row>
    <row r="63" spans="1:15" ht="10" x14ac:dyDescent="0.2">
      <c r="A63" s="3"/>
      <c r="B63" s="3"/>
      <c r="C63" s="25"/>
      <c r="D63" s="25"/>
      <c r="E63" s="25"/>
      <c r="F63" s="25"/>
      <c r="G63" s="25"/>
      <c r="H63" s="25"/>
      <c r="I63" s="25"/>
      <c r="J63" s="25"/>
      <c r="K63" s="25"/>
      <c r="L63" s="25"/>
      <c r="M63" s="25"/>
      <c r="N63" s="3"/>
      <c r="O63" s="3"/>
    </row>
    <row r="64" spans="1:15" ht="10" x14ac:dyDescent="0.2">
      <c r="A64" s="3"/>
      <c r="B64" s="3"/>
      <c r="C64" s="25"/>
      <c r="D64" s="25"/>
      <c r="E64" s="25"/>
      <c r="F64" s="25"/>
      <c r="G64" s="25"/>
      <c r="H64" s="25"/>
      <c r="I64" s="25"/>
      <c r="J64" s="25"/>
      <c r="K64" s="25"/>
      <c r="L64" s="25"/>
      <c r="M64" s="25"/>
      <c r="N64" s="3"/>
      <c r="O64" s="3"/>
    </row>
    <row r="65" spans="1:15" ht="10.5" thickBot="1" x14ac:dyDescent="0.25">
      <c r="A65" s="3"/>
      <c r="B65" s="3"/>
      <c r="C65" s="25"/>
      <c r="D65" s="25"/>
      <c r="E65" s="25"/>
      <c r="F65" s="25"/>
      <c r="G65" s="25"/>
      <c r="H65" s="25"/>
      <c r="I65" s="25"/>
      <c r="J65" s="25"/>
      <c r="K65" s="25"/>
      <c r="L65" s="25"/>
      <c r="M65" s="25"/>
      <c r="N65" s="3"/>
      <c r="O65" s="3"/>
    </row>
    <row r="66" spans="1:15" s="70" customFormat="1" ht="18" customHeight="1" x14ac:dyDescent="0.2">
      <c r="A66" s="13"/>
      <c r="B66" s="13"/>
      <c r="C66" s="52" t="str">
        <f>CONCATENATE("Subsidieaanvraag voor ",Beginpagina!$D$7)</f>
        <v>Subsidieaanvraag voor ASV subsidie</v>
      </c>
      <c r="D66" s="52"/>
      <c r="E66" s="52"/>
      <c r="F66" s="52"/>
      <c r="G66" s="52"/>
      <c r="H66" s="53"/>
      <c r="I66" s="53"/>
      <c r="J66" s="237" t="s">
        <v>23</v>
      </c>
      <c r="K66" s="237"/>
      <c r="L66" s="237"/>
      <c r="M66" s="237"/>
      <c r="N66" s="34"/>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mergeCells count="31">
    <mergeCell ref="C21:G22"/>
    <mergeCell ref="C24:N24"/>
    <mergeCell ref="C39:J42"/>
    <mergeCell ref="J66:M66"/>
    <mergeCell ref="M35:N35"/>
    <mergeCell ref="M25:N25"/>
    <mergeCell ref="D26:I26"/>
    <mergeCell ref="J26:K26"/>
    <mergeCell ref="M26:N26"/>
    <mergeCell ref="M33:N33"/>
    <mergeCell ref="J34:K34"/>
    <mergeCell ref="J35:K35"/>
    <mergeCell ref="D35:I35"/>
    <mergeCell ref="J25:K25"/>
    <mergeCell ref="D34:I34"/>
    <mergeCell ref="M34:N34"/>
    <mergeCell ref="M32:N32"/>
    <mergeCell ref="D33:I33"/>
    <mergeCell ref="D32:I32"/>
    <mergeCell ref="J32:K32"/>
    <mergeCell ref="J33:K33"/>
    <mergeCell ref="D27:I27"/>
    <mergeCell ref="D28:I28"/>
    <mergeCell ref="D29:I29"/>
    <mergeCell ref="D30:I30"/>
    <mergeCell ref="D31:I31"/>
    <mergeCell ref="J27:K27"/>
    <mergeCell ref="J28:K28"/>
    <mergeCell ref="J29:K29"/>
    <mergeCell ref="J30:K30"/>
    <mergeCell ref="J31:K31"/>
  </mergeCells>
  <conditionalFormatting sqref="M26:N35">
    <cfRule type="expression" dxfId="67" priority="18">
      <formula>$N26&lt;0</formula>
    </cfRule>
  </conditionalFormatting>
  <conditionalFormatting sqref="C26:I35">
    <cfRule type="expression" dxfId="66" priority="8">
      <formula>$C26&lt;&gt;""</formula>
    </cfRule>
  </conditionalFormatting>
  <conditionalFormatting sqref="J34:K34">
    <cfRule type="expression" dxfId="65" priority="1">
      <formula>$C34&lt;&gt;""</formula>
    </cfRule>
  </conditionalFormatting>
  <conditionalFormatting sqref="J26:K29 J35">
    <cfRule type="expression" dxfId="64" priority="6">
      <formula>$C26&lt;&gt;""</formula>
    </cfRule>
  </conditionalFormatting>
  <conditionalFormatting sqref="J30:K30">
    <cfRule type="expression" dxfId="63" priority="5">
      <formula>$C30&lt;&gt;""</formula>
    </cfRule>
  </conditionalFormatting>
  <conditionalFormatting sqref="J31:K31">
    <cfRule type="expression" dxfId="62" priority="4">
      <formula>$C31&lt;&gt;""</formula>
    </cfRule>
  </conditionalFormatting>
  <conditionalFormatting sqref="J32:K32">
    <cfRule type="expression" dxfId="61" priority="3">
      <formula>$C32&lt;&gt;""</formula>
    </cfRule>
  </conditionalFormatting>
  <conditionalFormatting sqref="J33:K33">
    <cfRule type="expression" dxfId="60" priority="2">
      <formula>$C33&lt;&gt;""</formula>
    </cfRule>
  </conditionalFormatting>
  <dataValidations count="8">
    <dataValidation allowBlank="1" showInputMessage="1" sqref="D16:D20" xr:uid="{00000000-0002-0000-04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1000000}">
      <formula1>C36</formula1>
    </dataValidation>
    <dataValidation type="whole" operator="greaterThan" allowBlank="1" showInputMessage="1" showErrorMessage="1" sqref="F16:F20" xr:uid="{00000000-0002-0000-0400-000002000000}">
      <formula1>0</formula1>
    </dataValidation>
    <dataValidation type="decimal" operator="greaterThan" allowBlank="1" showInputMessage="1" showErrorMessage="1" error="Een punt is niet toegestaan. Gebruik een komma." sqref="G16:G20" xr:uid="{00000000-0002-0000-0400-000003000000}">
      <formula1>0</formula1>
    </dataValidation>
    <dataValidation type="custom" allowBlank="1" showInputMessage="1" showErrorMessage="1" error="Hier a.u.b. geen wijzigingen" sqref="O25:O66 L15:O24 J7:O13 D1:O6 L26:N66 C37:K66 H22:K24 E7:I12 C21:G24 C13:G13 D8:D12 C14:O14 C1:C12 A1:B66" xr:uid="{00000000-0002-0000-0400-000004000000}">
      <formula1>FALSE</formula1>
    </dataValidation>
    <dataValidation allowBlank="1" showInputMessage="1" showErrorMessage="1" error="Hier a.u.b. geen wijzigingen" sqref="D7 H13:I13" xr:uid="{00000000-0002-0000-0400-000005000000}"/>
    <dataValidation type="custom" allowBlank="1" showInputMessage="1" showErrorMessage="1" sqref="I16:K20 H21:K21 C26:K35" xr:uid="{00000000-0002-0000-0400-000006000000}">
      <formula1>FALSE</formula1>
    </dataValidation>
    <dataValidation allowBlank="1" showInputMessage="1" showErrorMessage="1" prompt="Kies voor welke activiteit u deze kosten maakt. Gebruik hiervoor het nummer in onderstaande tabel &quot;Subsidiabele Activiteiten&quot;." sqref="C15" xr:uid="{00000000-0002-0000-0400-000007000000}"/>
  </dataValidations>
  <pageMargins left="0.7" right="0.7" top="0.75" bottom="0.75" header="0.3" footer="0.3"/>
  <pageSetup paperSize="9" scale="77" fitToHeight="0" orientation="landscape" verticalDpi="0" r:id="rId1"/>
  <ignoredErrors>
    <ignoredError sqref="G16:G20" calculatedColumn="1"/>
    <ignoredError sqref="A15:B15 I16:I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3"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12"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8000000}">
          <x14:formula1>
            <xm:f>'(Loon)kosten derden'!$Q$16:$Q$18</xm:f>
          </x14:formula1>
          <xm:sqref>H16:H20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7">
    <pageSetUpPr fitToPage="1"/>
  </sheetPr>
  <dimension ref="A1:V88"/>
  <sheetViews>
    <sheetView showGridLines="0" topLeftCell="A13" zoomScaleNormal="100" workbookViewId="0">
      <selection activeCell="E23" sqref="E23"/>
    </sheetView>
  </sheetViews>
  <sheetFormatPr defaultColWidth="9.09765625" defaultRowHeight="0" customHeight="1" zeroHeight="1" x14ac:dyDescent="0.2"/>
  <cols>
    <col min="1" max="2" width="2.8984375" style="68" customWidth="1"/>
    <col min="3" max="3" width="9.09765625" style="68" customWidth="1"/>
    <col min="4" max="4" width="12.09765625" style="68" customWidth="1"/>
    <col min="5" max="5" width="9.09765625" style="68" customWidth="1"/>
    <col min="6" max="6" width="12.09765625" style="68" customWidth="1"/>
    <col min="7" max="7" width="9.09765625" style="68" customWidth="1"/>
    <col min="8" max="8" width="12.09765625" style="68" customWidth="1"/>
    <col min="9" max="11" width="9.09765625" style="68" customWidth="1"/>
    <col min="12" max="12" width="12.59765625" style="68" customWidth="1"/>
    <col min="13" max="13" width="8.6992187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38"/>
      <c r="D1" s="38"/>
      <c r="E1" s="38"/>
      <c r="F1" s="38"/>
      <c r="G1" s="38"/>
      <c r="H1" s="38"/>
      <c r="I1" s="38"/>
      <c r="J1" s="38"/>
      <c r="K1" s="38"/>
      <c r="L1" s="38"/>
      <c r="M1" s="2"/>
      <c r="N1" s="2"/>
      <c r="O1" s="2"/>
      <c r="P1" s="69"/>
      <c r="Q1" s="69"/>
      <c r="R1" s="69"/>
      <c r="S1" s="69"/>
    </row>
    <row r="2" spans="1:19" ht="10" x14ac:dyDescent="0.2">
      <c r="A2" s="2"/>
      <c r="B2" s="2"/>
      <c r="C2" s="25"/>
      <c r="D2" s="25"/>
      <c r="E2" s="25"/>
      <c r="F2" s="25"/>
      <c r="G2" s="25"/>
      <c r="H2" s="38"/>
      <c r="I2" s="38"/>
      <c r="J2" s="38"/>
      <c r="K2" s="38"/>
      <c r="L2" s="25"/>
      <c r="M2" s="3"/>
      <c r="N2" s="3"/>
      <c r="O2" s="2"/>
      <c r="P2" s="69"/>
      <c r="Q2" s="69"/>
      <c r="R2" s="69"/>
      <c r="S2" s="69"/>
    </row>
    <row r="3" spans="1:19" ht="10" x14ac:dyDescent="0.2">
      <c r="A3" s="2"/>
      <c r="B3" s="2"/>
      <c r="C3" s="39"/>
      <c r="D3" s="39"/>
      <c r="E3" s="39"/>
      <c r="F3" s="39"/>
      <c r="G3" s="39"/>
      <c r="H3" s="38"/>
      <c r="I3" s="38"/>
      <c r="J3" s="38"/>
      <c r="K3" s="38"/>
      <c r="L3" s="25"/>
      <c r="M3" s="3"/>
      <c r="N3" s="3"/>
      <c r="O3" s="2"/>
      <c r="P3" s="69"/>
      <c r="Q3" s="69"/>
      <c r="R3" s="69"/>
      <c r="S3" s="69"/>
    </row>
    <row r="4" spans="1:19" ht="17.5" x14ac:dyDescent="0.35">
      <c r="A4" s="3"/>
      <c r="B4" s="3"/>
      <c r="C4" s="40"/>
      <c r="D4" s="40"/>
      <c r="E4" s="40"/>
      <c r="F4" s="40"/>
      <c r="G4" s="40"/>
      <c r="H4" s="38"/>
      <c r="I4" s="38"/>
      <c r="J4" s="38"/>
      <c r="K4" s="38"/>
      <c r="L4" s="25"/>
      <c r="M4" s="3"/>
      <c r="N4" s="3"/>
      <c r="O4" s="3"/>
    </row>
    <row r="5" spans="1:19" ht="10" x14ac:dyDescent="0.2">
      <c r="A5" s="3"/>
      <c r="B5" s="3"/>
      <c r="C5" s="41"/>
      <c r="D5" s="41"/>
      <c r="E5" s="41"/>
      <c r="F5" s="41"/>
      <c r="G5" s="41"/>
      <c r="H5" s="38"/>
      <c r="I5" s="38"/>
      <c r="J5" s="38"/>
      <c r="K5" s="38"/>
      <c r="L5" s="25"/>
      <c r="M5" s="3"/>
      <c r="N5" s="3"/>
      <c r="O5" s="3"/>
    </row>
    <row r="6" spans="1:19" ht="10" x14ac:dyDescent="0.2">
      <c r="A6" s="3"/>
      <c r="B6" s="3"/>
      <c r="C6" s="38"/>
      <c r="D6" s="38"/>
      <c r="E6" s="38"/>
      <c r="F6" s="38"/>
      <c r="G6" s="38"/>
      <c r="H6" s="38"/>
      <c r="I6" s="38"/>
      <c r="J6" s="38"/>
      <c r="K6" s="38"/>
      <c r="L6" s="25"/>
      <c r="M6" s="3"/>
      <c r="N6" s="3"/>
      <c r="O6" s="3"/>
    </row>
    <row r="7" spans="1:19" ht="10" x14ac:dyDescent="0.2">
      <c r="A7" s="3"/>
      <c r="B7" s="3"/>
      <c r="C7" s="38"/>
      <c r="D7" s="62" t="s">
        <v>97</v>
      </c>
      <c r="E7" s="38"/>
      <c r="F7" s="38"/>
      <c r="G7" s="38"/>
      <c r="H7" s="38"/>
      <c r="I7" s="38"/>
      <c r="J7" s="38"/>
      <c r="K7" s="38"/>
      <c r="L7" s="25"/>
      <c r="M7" s="25"/>
      <c r="N7" s="3"/>
      <c r="O7" s="3"/>
    </row>
    <row r="8" spans="1:19" ht="10" x14ac:dyDescent="0.2">
      <c r="A8" s="3"/>
      <c r="B8" s="3"/>
      <c r="C8" s="38"/>
      <c r="D8" s="62"/>
      <c r="E8" s="38"/>
      <c r="F8" s="38"/>
      <c r="G8" s="38"/>
      <c r="H8" s="38"/>
      <c r="I8" s="38"/>
      <c r="J8" s="38"/>
      <c r="K8" s="38"/>
      <c r="L8" s="25"/>
      <c r="M8" s="25"/>
      <c r="N8" s="3"/>
      <c r="O8" s="3"/>
    </row>
    <row r="9" spans="1:19" ht="10" x14ac:dyDescent="0.2">
      <c r="A9" s="3"/>
      <c r="B9" s="3"/>
      <c r="C9" s="38"/>
      <c r="D9" s="38"/>
      <c r="E9" s="38"/>
      <c r="F9" s="38"/>
      <c r="G9" s="38"/>
      <c r="H9" s="38"/>
      <c r="I9" s="38"/>
      <c r="J9" s="38"/>
      <c r="K9" s="38"/>
      <c r="L9" s="25"/>
      <c r="M9" s="3"/>
      <c r="N9" s="3"/>
      <c r="O9" s="3"/>
    </row>
    <row r="10" spans="1:19" ht="18.75" customHeight="1" x14ac:dyDescent="0.3">
      <c r="A10" s="3"/>
      <c r="B10" s="3"/>
      <c r="C10" s="127" t="s">
        <v>33</v>
      </c>
      <c r="D10" s="42"/>
      <c r="E10" s="42"/>
      <c r="F10" s="42"/>
      <c r="G10" s="42"/>
      <c r="H10" s="38"/>
      <c r="I10" s="38"/>
      <c r="J10" s="38"/>
      <c r="K10" s="38"/>
      <c r="L10" s="25"/>
      <c r="M10" s="3"/>
      <c r="N10" s="3"/>
      <c r="O10" s="3"/>
    </row>
    <row r="11" spans="1:19" ht="15" customHeight="1" x14ac:dyDescent="0.2">
      <c r="A11" s="3"/>
      <c r="B11" s="3"/>
      <c r="C11" s="242" t="s">
        <v>67</v>
      </c>
      <c r="D11" s="242"/>
      <c r="E11" s="242"/>
      <c r="F11" s="242"/>
      <c r="G11" s="242"/>
      <c r="H11" s="242"/>
      <c r="I11" s="242"/>
      <c r="J11" s="242"/>
      <c r="K11" s="242"/>
      <c r="L11" s="242"/>
      <c r="M11" s="242"/>
      <c r="N11" s="3"/>
      <c r="O11" s="3"/>
    </row>
    <row r="12" spans="1:19" ht="10.5" customHeight="1" x14ac:dyDescent="0.2">
      <c r="A12" s="3"/>
      <c r="B12" s="3"/>
      <c r="C12" s="242"/>
      <c r="D12" s="242"/>
      <c r="E12" s="242"/>
      <c r="F12" s="242"/>
      <c r="G12" s="242"/>
      <c r="H12" s="242"/>
      <c r="I12" s="242"/>
      <c r="J12" s="242"/>
      <c r="K12" s="242"/>
      <c r="L12" s="242"/>
      <c r="M12" s="242"/>
      <c r="N12" s="3"/>
      <c r="O12" s="3"/>
    </row>
    <row r="13" spans="1:19" ht="11.25" customHeight="1" x14ac:dyDescent="0.2">
      <c r="A13" s="3"/>
      <c r="B13" s="3"/>
      <c r="C13" s="242"/>
      <c r="D13" s="242"/>
      <c r="E13" s="242"/>
      <c r="F13" s="242"/>
      <c r="G13" s="242"/>
      <c r="H13" s="242"/>
      <c r="I13" s="242"/>
      <c r="J13" s="242"/>
      <c r="K13" s="242"/>
      <c r="L13" s="242"/>
      <c r="M13" s="242"/>
      <c r="N13" s="3"/>
      <c r="O13" s="3"/>
    </row>
    <row r="14" spans="1:19" ht="11.25" customHeight="1" x14ac:dyDescent="0.2">
      <c r="A14" s="3"/>
      <c r="B14" s="3"/>
      <c r="C14" s="242" t="s">
        <v>68</v>
      </c>
      <c r="D14" s="242"/>
      <c r="E14" s="242"/>
      <c r="F14" s="242"/>
      <c r="G14" s="242"/>
      <c r="H14" s="242"/>
      <c r="I14" s="242"/>
      <c r="J14" s="242"/>
      <c r="K14" s="242"/>
      <c r="L14" s="242"/>
      <c r="M14" s="242"/>
      <c r="N14" s="3"/>
      <c r="O14" s="3"/>
    </row>
    <row r="15" spans="1:19" ht="11.25" customHeight="1" x14ac:dyDescent="0.2">
      <c r="A15" s="3"/>
      <c r="B15" s="3"/>
      <c r="C15" s="242"/>
      <c r="D15" s="242"/>
      <c r="E15" s="242"/>
      <c r="F15" s="242"/>
      <c r="G15" s="242"/>
      <c r="H15" s="242"/>
      <c r="I15" s="242"/>
      <c r="J15" s="242"/>
      <c r="K15" s="242"/>
      <c r="L15" s="242"/>
      <c r="M15" s="242"/>
      <c r="N15" s="3"/>
      <c r="O15" s="3"/>
    </row>
    <row r="16" spans="1:19" ht="11.25" customHeight="1" x14ac:dyDescent="0.2">
      <c r="A16" s="3"/>
      <c r="B16" s="3"/>
      <c r="C16" s="242"/>
      <c r="D16" s="242"/>
      <c r="E16" s="242"/>
      <c r="F16" s="242"/>
      <c r="G16" s="242"/>
      <c r="H16" s="242"/>
      <c r="I16" s="242"/>
      <c r="J16" s="242"/>
      <c r="K16" s="242"/>
      <c r="L16" s="242"/>
      <c r="M16" s="242"/>
      <c r="N16" s="3"/>
      <c r="O16" s="3"/>
    </row>
    <row r="17" spans="1:22" ht="11.5" x14ac:dyDescent="0.2">
      <c r="A17" s="3"/>
      <c r="B17" s="3"/>
      <c r="C17" s="115"/>
      <c r="D17" s="114"/>
      <c r="E17" s="114"/>
      <c r="F17" s="114"/>
      <c r="G17" s="114"/>
      <c r="H17" s="114"/>
      <c r="I17" s="114"/>
      <c r="J17" s="114"/>
      <c r="K17" s="114"/>
      <c r="L17" s="114"/>
      <c r="M17" s="114"/>
      <c r="N17" s="3"/>
      <c r="O17" s="3"/>
    </row>
    <row r="18" spans="1:22" ht="10" x14ac:dyDescent="0.2">
      <c r="A18" s="3"/>
      <c r="B18" s="3"/>
      <c r="C18" s="159" t="s">
        <v>76</v>
      </c>
      <c r="D18" s="159"/>
      <c r="E18" s="159"/>
      <c r="F18" s="159"/>
      <c r="G18" s="38"/>
      <c r="H18" s="38"/>
      <c r="I18" s="38"/>
      <c r="J18" s="157" t="s">
        <v>86</v>
      </c>
      <c r="K18" s="155"/>
      <c r="L18" s="155"/>
      <c r="M18" s="3"/>
      <c r="N18" s="3"/>
      <c r="O18" s="3"/>
      <c r="Q18" s="240" t="s">
        <v>82</v>
      </c>
      <c r="R18" s="240"/>
    </row>
    <row r="19" spans="1:22" s="70" customFormat="1" ht="7.5" customHeight="1" x14ac:dyDescent="0.2">
      <c r="A19" s="13"/>
      <c r="B19" s="13"/>
      <c r="C19" s="43"/>
      <c r="D19" s="43"/>
      <c r="E19" s="43"/>
      <c r="F19" s="43"/>
      <c r="G19" s="43"/>
      <c r="H19" s="44"/>
      <c r="I19" s="44"/>
      <c r="J19" s="44"/>
      <c r="K19" s="44"/>
      <c r="L19" s="44"/>
      <c r="M19" s="14"/>
      <c r="N19" s="14"/>
      <c r="O19" s="13"/>
      <c r="Q19" s="240"/>
      <c r="R19" s="240"/>
    </row>
    <row r="20" spans="1:22" ht="57" customHeight="1" x14ac:dyDescent="0.2">
      <c r="A20" s="107" t="s">
        <v>44</v>
      </c>
      <c r="B20" s="107" t="s">
        <v>45</v>
      </c>
      <c r="C20" s="72" t="s">
        <v>94</v>
      </c>
      <c r="D20" s="72" t="s">
        <v>55</v>
      </c>
      <c r="E20" s="72" t="s">
        <v>56</v>
      </c>
      <c r="F20" s="72" t="s">
        <v>14</v>
      </c>
      <c r="G20" s="72" t="s">
        <v>9</v>
      </c>
      <c r="H20" s="72" t="s">
        <v>8</v>
      </c>
      <c r="I20" s="72" t="s">
        <v>57</v>
      </c>
      <c r="J20" s="72" t="s">
        <v>19</v>
      </c>
      <c r="K20" s="72" t="s">
        <v>58</v>
      </c>
      <c r="L20" s="72" t="s">
        <v>84</v>
      </c>
      <c r="M20" s="100"/>
      <c r="N20" s="100"/>
      <c r="O20" s="100"/>
      <c r="Q20" s="241" t="s">
        <v>83</v>
      </c>
      <c r="R20" s="241"/>
      <c r="S20" s="241"/>
      <c r="T20" s="135"/>
      <c r="U20" s="135"/>
      <c r="V20" s="135"/>
    </row>
    <row r="21" spans="1:22" ht="22.5" customHeight="1" x14ac:dyDescent="0.2">
      <c r="A21" s="104"/>
      <c r="B21" s="104"/>
      <c r="C21" s="28"/>
      <c r="D21" s="94"/>
      <c r="E21" s="82"/>
      <c r="F21" s="67"/>
      <c r="G21" s="28"/>
      <c r="H21" s="67"/>
      <c r="I21" s="98" t="str">
        <f>IFERROR((Loonkosten76781011[[#This Row],[Aanschaf-waarde]]-Loonkosten76781011[[#This Row],[Restwaarde]])/Loonkosten76781011[[#This Row],[Afschrijvingstermijn (jr)]],"")</f>
        <v/>
      </c>
      <c r="J21" s="28"/>
      <c r="K21" s="64"/>
      <c r="L21" s="90" t="str">
        <f>IFERROR((Loonkosten76781011[[#This Row],[Afschr. per jaar]]*Loonkosten76781011[[#This Row],[Gebruik voor activiteit (mnd)]]*Loonkosten76781011[[#This Row],[Gebruik t.o.v. totaal (%)]])/12,"")</f>
        <v/>
      </c>
      <c r="M21" s="100"/>
      <c r="N21" s="100"/>
      <c r="O21" s="100"/>
      <c r="Q21" s="241"/>
      <c r="R21" s="241"/>
      <c r="S21" s="241"/>
      <c r="T21" s="135"/>
      <c r="U21" s="135"/>
      <c r="V21" s="135"/>
    </row>
    <row r="22" spans="1:22" ht="22.5" customHeight="1" x14ac:dyDescent="0.2">
      <c r="A22" s="104"/>
      <c r="B22" s="104"/>
      <c r="C22" s="28"/>
      <c r="D22" s="94"/>
      <c r="E22" s="82"/>
      <c r="F22" s="67"/>
      <c r="G22" s="28"/>
      <c r="H22" s="67"/>
      <c r="I22" s="98" t="str">
        <f>IFERROR((Loonkosten76781011[[#This Row],[Aanschaf-waarde]]-Loonkosten76781011[[#This Row],[Restwaarde]])/Loonkosten76781011[[#This Row],[Afschrijvingstermijn (jr)]],"")</f>
        <v/>
      </c>
      <c r="J22" s="28"/>
      <c r="K22" s="64"/>
      <c r="L22" s="90" t="str">
        <f>IFERROR((Loonkosten76781011[[#This Row],[Afschr. per jaar]]*Loonkosten76781011[[#This Row],[Gebruik voor activiteit (mnd)]]*Loonkosten76781011[[#This Row],[Gebruik t.o.v. totaal (%)]])/12,"")</f>
        <v/>
      </c>
      <c r="M22" s="100"/>
      <c r="N22" s="100"/>
      <c r="O22" s="100"/>
      <c r="Q22" s="241"/>
      <c r="R22" s="241"/>
      <c r="S22" s="241"/>
      <c r="T22" s="135"/>
      <c r="U22" s="135"/>
      <c r="V22" s="135"/>
    </row>
    <row r="23" spans="1:22" ht="22.5" customHeight="1" x14ac:dyDescent="0.2">
      <c r="A23" s="104"/>
      <c r="B23" s="104"/>
      <c r="C23" s="28"/>
      <c r="D23" s="94"/>
      <c r="E23" s="82"/>
      <c r="F23" s="67"/>
      <c r="G23" s="28"/>
      <c r="H23" s="67"/>
      <c r="I23" s="98" t="str">
        <f>IFERROR((Loonkosten76781011[[#This Row],[Aanschaf-waarde]]-Loonkosten76781011[[#This Row],[Restwaarde]])/Loonkosten76781011[[#This Row],[Afschrijvingstermijn (jr)]],"")</f>
        <v/>
      </c>
      <c r="J23" s="28"/>
      <c r="K23" s="64"/>
      <c r="L23" s="90" t="str">
        <f>IFERROR((Loonkosten76781011[[#This Row],[Afschr. per jaar]]*Loonkosten76781011[[#This Row],[Gebruik voor activiteit (mnd)]]*Loonkosten76781011[[#This Row],[Gebruik t.o.v. totaal (%)]])/12,"")</f>
        <v/>
      </c>
      <c r="M23" s="100"/>
      <c r="N23" s="100"/>
      <c r="O23" s="100"/>
      <c r="Q23" s="241"/>
      <c r="R23" s="241"/>
      <c r="S23" s="241"/>
      <c r="T23" s="135"/>
      <c r="U23" s="135"/>
      <c r="V23" s="135"/>
    </row>
    <row r="24" spans="1:22" ht="22.5" customHeight="1" x14ac:dyDescent="0.2">
      <c r="A24" s="104"/>
      <c r="B24" s="104"/>
      <c r="C24" s="28"/>
      <c r="D24" s="94"/>
      <c r="E24" s="82"/>
      <c r="F24" s="67"/>
      <c r="G24" s="28"/>
      <c r="H24" s="67"/>
      <c r="I24" s="98" t="str">
        <f>IFERROR((Loonkosten76781011[[#This Row],[Aanschaf-waarde]]-Loonkosten76781011[[#This Row],[Restwaarde]])/Loonkosten76781011[[#This Row],[Afschrijvingstermijn (jr)]],"")</f>
        <v/>
      </c>
      <c r="J24" s="28"/>
      <c r="K24" s="64"/>
      <c r="L24" s="90" t="str">
        <f>IFERROR((Loonkosten76781011[[#This Row],[Afschr. per jaar]]*Loonkosten76781011[[#This Row],[Gebruik voor activiteit (mnd)]]*Loonkosten76781011[[#This Row],[Gebruik t.o.v. totaal (%)]])/12,"")</f>
        <v/>
      </c>
      <c r="M24" s="100"/>
      <c r="N24" s="100"/>
      <c r="O24" s="100"/>
      <c r="Q24" s="241"/>
      <c r="R24" s="241"/>
      <c r="S24" s="241"/>
      <c r="T24" s="135"/>
      <c r="U24" s="135"/>
      <c r="V24" s="135"/>
    </row>
    <row r="25" spans="1:22" ht="22.5" customHeight="1" thickBot="1" x14ac:dyDescent="0.25">
      <c r="A25" s="104"/>
      <c r="B25" s="104"/>
      <c r="C25" s="28"/>
      <c r="D25" s="94"/>
      <c r="E25" s="82"/>
      <c r="F25" s="67"/>
      <c r="G25" s="28"/>
      <c r="H25" s="67"/>
      <c r="I25" s="98" t="str">
        <f>IFERROR((Loonkosten76781011[[#This Row],[Aanschaf-waarde]]-Loonkosten76781011[[#This Row],[Restwaarde]])/Loonkosten76781011[[#This Row],[Afschrijvingstermijn (jr)]],"")</f>
        <v/>
      </c>
      <c r="J25" s="28"/>
      <c r="K25" s="64"/>
      <c r="L25" s="90" t="str">
        <f>IFERROR((Loonkosten76781011[[#This Row],[Afschr. per jaar]]*Loonkosten76781011[[#This Row],[Gebruik voor activiteit (mnd)]]*Loonkosten76781011[[#This Row],[Gebruik t.o.v. totaal (%)]])/12,"")</f>
        <v/>
      </c>
      <c r="M25" s="100"/>
      <c r="N25" s="100"/>
      <c r="O25" s="100"/>
      <c r="Q25" s="135"/>
      <c r="R25" s="135"/>
      <c r="S25" s="135"/>
      <c r="T25" s="135"/>
      <c r="U25" s="135"/>
      <c r="V25" s="135"/>
    </row>
    <row r="26" spans="1:22" ht="26.25" customHeight="1" thickTop="1" x14ac:dyDescent="0.2">
      <c r="A26" s="25"/>
      <c r="B26" s="25"/>
      <c r="C26" s="236" t="s">
        <v>54</v>
      </c>
      <c r="D26" s="236"/>
      <c r="E26" s="236"/>
      <c r="F26" s="236"/>
      <c r="G26" s="236"/>
      <c r="H26" s="152"/>
      <c r="I26" s="152"/>
      <c r="J26" s="152"/>
      <c r="K26" s="167" t="s">
        <v>91</v>
      </c>
      <c r="L26" s="149">
        <f>SUM(Loonkosten76781011[Kosten totaal])</f>
        <v>0</v>
      </c>
      <c r="M26" s="100"/>
      <c r="N26" s="100"/>
      <c r="O26" s="100"/>
      <c r="Q26" s="135"/>
      <c r="R26" s="135"/>
      <c r="S26" s="135"/>
      <c r="T26" s="135"/>
      <c r="U26" s="135"/>
      <c r="V26" s="135"/>
    </row>
    <row r="27" spans="1:22" ht="30" customHeight="1" x14ac:dyDescent="0.2">
      <c r="A27" s="25"/>
      <c r="B27" s="25"/>
      <c r="C27" s="236"/>
      <c r="D27" s="236"/>
      <c r="E27" s="236"/>
      <c r="F27" s="236"/>
      <c r="G27" s="236"/>
      <c r="H27" s="152"/>
      <c r="I27" s="152"/>
      <c r="J27" s="95"/>
      <c r="K27" s="95"/>
      <c r="L27" s="95"/>
      <c r="M27" s="48"/>
      <c r="N27" s="48"/>
      <c r="O27" s="25"/>
      <c r="Q27" s="135"/>
      <c r="R27" s="135"/>
      <c r="S27" s="135"/>
      <c r="T27" s="135"/>
      <c r="U27" s="135"/>
      <c r="V27" s="135"/>
    </row>
    <row r="28" spans="1:22" ht="12" customHeight="1" x14ac:dyDescent="0.2">
      <c r="A28" s="25"/>
      <c r="B28" s="25"/>
      <c r="C28" s="26" t="s">
        <v>24</v>
      </c>
      <c r="D28" s="95"/>
      <c r="E28" s="95"/>
      <c r="F28" s="95"/>
      <c r="G28" s="95"/>
      <c r="H28" s="95"/>
      <c r="I28" s="95"/>
      <c r="J28" s="95"/>
      <c r="K28" s="95"/>
      <c r="L28" s="95"/>
      <c r="M28" s="48"/>
      <c r="N28" s="48"/>
      <c r="O28" s="25"/>
    </row>
    <row r="29" spans="1:22" ht="25.5" customHeight="1" x14ac:dyDescent="0.2">
      <c r="A29" s="3"/>
      <c r="B29" s="3"/>
      <c r="C29" s="229" t="s">
        <v>81</v>
      </c>
      <c r="D29" s="229"/>
      <c r="E29" s="229"/>
      <c r="F29" s="229"/>
      <c r="G29" s="229"/>
      <c r="H29" s="229"/>
      <c r="I29" s="229"/>
      <c r="J29" s="229"/>
      <c r="K29" s="229"/>
      <c r="L29" s="229"/>
      <c r="M29" s="229"/>
      <c r="N29" s="229"/>
      <c r="O29" s="2"/>
      <c r="P29" s="69"/>
    </row>
    <row r="30" spans="1:22" ht="21" customHeight="1" x14ac:dyDescent="0.2">
      <c r="A30" s="3"/>
      <c r="B30" s="3"/>
      <c r="C30" s="61" t="s">
        <v>35</v>
      </c>
      <c r="D30" s="61" t="s">
        <v>0</v>
      </c>
      <c r="E30" s="61"/>
      <c r="F30" s="61"/>
      <c r="G30" s="61"/>
      <c r="H30" s="61"/>
      <c r="I30" s="61"/>
      <c r="J30" s="227" t="s">
        <v>90</v>
      </c>
      <c r="K30" s="227"/>
      <c r="L30" s="100"/>
      <c r="M30" s="228"/>
      <c r="N30" s="228"/>
      <c r="O30" s="25"/>
    </row>
    <row r="31" spans="1:22" ht="18" customHeight="1" x14ac:dyDescent="0.2">
      <c r="A31" s="3"/>
      <c r="B31" s="3"/>
      <c r="C31" s="99" t="str">
        <f>IF(Beginpagina!$C22=0,"",Beginpagina!$C22)</f>
        <v/>
      </c>
      <c r="D31" s="235" t="str">
        <f>IF(Beginpagina!$D22=0,"",Beginpagina!$D22)</f>
        <v/>
      </c>
      <c r="E31" s="235"/>
      <c r="F31" s="235"/>
      <c r="G31" s="235"/>
      <c r="H31" s="235"/>
      <c r="I31" s="235"/>
      <c r="J31" s="233">
        <f>SUMIF(Loonkosten[Activiteit (klik op de cel en vul deze altijd in)],1,Loonkosten[Subsidie aanvraag])+SUMIF(OverigeKostenDerden[Activiteit (klik op de cel voor info en vul deze altijd in)],1,OverigeKostenDerden[Kosten totaal])+SUMIF(Loonkosten767810[Activiteit (klik op de cel voor info en vul deze altijd in)],1,Loonkosten767810[Kosten totaal])+SUMIF(Loonkosten76781011[Activiteit (klik op de cel voor info en vul deze altijd in)],1,Loonkosten76781011[Kosten totaal])+SUMIF(LoonkostenDerden[Activiteit (klik op de cel voor info en vul deze altijd in)],1,LoonkostenDerden[Kosten totaal])</f>
        <v>0</v>
      </c>
      <c r="K31" s="233"/>
      <c r="L31" s="100"/>
      <c r="M31" s="228"/>
      <c r="N31" s="228"/>
      <c r="O31" s="25"/>
    </row>
    <row r="32" spans="1:22" ht="18" customHeight="1" x14ac:dyDescent="0.2">
      <c r="A32" s="3"/>
      <c r="B32" s="3"/>
      <c r="C32" s="99" t="str">
        <f>IF(Beginpagina!$C23=0,"",Beginpagina!$C23)</f>
        <v/>
      </c>
      <c r="D32" s="235" t="str">
        <f>IF(Beginpagina!$D23=0,"",Beginpagina!$D23)</f>
        <v/>
      </c>
      <c r="E32" s="235"/>
      <c r="F32" s="235"/>
      <c r="G32" s="235"/>
      <c r="H32" s="235"/>
      <c r="I32" s="235"/>
      <c r="J32" s="233">
        <f>SUMIF(Loonkosten[Activiteit (klik op de cel en vul deze altijd in)],2,Loonkosten[Subsidie aanvraag])+SUMIF(OverigeKostenDerden[Activiteit (klik op de cel voor info en vul deze altijd in)],2,OverigeKostenDerden[Kosten totaal])+SUMIF(Loonkosten767810[Activiteit (klik op de cel voor info en vul deze altijd in)],2,Loonkosten767810[Kosten totaal])+SUMIF(Loonkosten76781011[Activiteit (klik op de cel voor info en vul deze altijd in)],2,Loonkosten76781011[Kosten totaal])+SUMIF(LoonkostenDerden[Activiteit (klik op de cel voor info en vul deze altijd in)],2,LoonkostenDerden[Kosten totaal])</f>
        <v>0</v>
      </c>
      <c r="K32" s="233"/>
      <c r="L32" s="175"/>
      <c r="M32" s="175"/>
      <c r="N32" s="175"/>
      <c r="O32" s="25"/>
    </row>
    <row r="33" spans="1:19" ht="18" customHeight="1" x14ac:dyDescent="0.2">
      <c r="A33" s="3"/>
      <c r="B33" s="3"/>
      <c r="C33" s="99" t="str">
        <f>IF(Beginpagina!$C24=0,"",Beginpagina!$C24)</f>
        <v/>
      </c>
      <c r="D33" s="235" t="str">
        <f>IF(Beginpagina!$D24=0,"",Beginpagina!$D24)</f>
        <v/>
      </c>
      <c r="E33" s="235"/>
      <c r="F33" s="235"/>
      <c r="G33" s="235"/>
      <c r="H33" s="235"/>
      <c r="I33" s="235"/>
      <c r="J33" s="233">
        <f>SUMIF(Loonkosten[Activiteit (klik op de cel en vul deze altijd in)],3,Loonkosten[Subsidie aanvraag])+SUMIF(OverigeKostenDerden[Activiteit (klik op de cel voor info en vul deze altijd in)],3,OverigeKostenDerden[Kosten totaal])+SUMIF(Loonkosten767810[Activiteit (klik op de cel voor info en vul deze altijd in)],3,Loonkosten767810[Kosten totaal])+SUMIF(Loonkosten76781011[Activiteit (klik op de cel voor info en vul deze altijd in)],3,Loonkosten76781011[Kosten totaal])+SUMIF(LoonkostenDerden[Activiteit (klik op de cel voor info en vul deze altijd in)],3,LoonkostenDerden[Kosten totaal])</f>
        <v>0</v>
      </c>
      <c r="K33" s="233"/>
      <c r="L33" s="175"/>
      <c r="M33" s="175"/>
      <c r="N33" s="175"/>
      <c r="O33" s="25"/>
    </row>
    <row r="34" spans="1:19" ht="18" customHeight="1" x14ac:dyDescent="0.2">
      <c r="A34" s="3"/>
      <c r="B34" s="3"/>
      <c r="C34" s="99" t="str">
        <f>IF(Beginpagina!$C25=0,"",Beginpagina!$C25)</f>
        <v/>
      </c>
      <c r="D34" s="235" t="str">
        <f>IF(Beginpagina!$D25=0,"",Beginpagina!$D25)</f>
        <v/>
      </c>
      <c r="E34" s="235"/>
      <c r="F34" s="235"/>
      <c r="G34" s="235"/>
      <c r="H34" s="235"/>
      <c r="I34" s="235"/>
      <c r="J34" s="233">
        <f>SUMIF(Loonkosten[Activiteit (klik op de cel en vul deze altijd in)],4,Loonkosten[Subsidie aanvraag])+SUMIF(OverigeKostenDerden[Activiteit (klik op de cel voor info en vul deze altijd in)],4,OverigeKostenDerden[Kosten totaal])+SUMIF(Loonkosten767810[Activiteit (klik op de cel voor info en vul deze altijd in)],4,Loonkosten767810[Kosten totaal])+SUMIF(Loonkosten76781011[Activiteit (klik op de cel voor info en vul deze altijd in)],4,Loonkosten76781011[Kosten totaal])+SUMIF(LoonkostenDerden[Activiteit (klik op de cel voor info en vul deze altijd in)],4,LoonkostenDerden[Kosten totaal])</f>
        <v>0</v>
      </c>
      <c r="K34" s="233"/>
      <c r="L34" s="175"/>
      <c r="M34" s="175"/>
      <c r="N34" s="175"/>
      <c r="O34" s="25"/>
    </row>
    <row r="35" spans="1:19" ht="18" customHeight="1" x14ac:dyDescent="0.2">
      <c r="A35" s="3"/>
      <c r="B35" s="3"/>
      <c r="C35" s="99" t="str">
        <f>IF(Beginpagina!$C26=0,"",Beginpagina!$C26)</f>
        <v/>
      </c>
      <c r="D35" s="235" t="str">
        <f>IF(Beginpagina!$D26=0,"",Beginpagina!$D26)</f>
        <v/>
      </c>
      <c r="E35" s="235"/>
      <c r="F35" s="235"/>
      <c r="G35" s="235"/>
      <c r="H35" s="235"/>
      <c r="I35" s="235"/>
      <c r="J35" s="233">
        <f>SUMIF(Loonkosten[Activiteit (klik op de cel en vul deze altijd in)],5,Loonkosten[Subsidie aanvraag])+SUMIF(OverigeKostenDerden[Activiteit (klik op de cel voor info en vul deze altijd in)],5,OverigeKostenDerden[Kosten totaal])+SUMIF(Loonkosten767810[Activiteit (klik op de cel voor info en vul deze altijd in)],5,Loonkosten767810[Kosten totaal])+SUMIF(Loonkosten76781011[Activiteit (klik op de cel voor info en vul deze altijd in)],5,Loonkosten76781011[Kosten totaal])+SUMIF(LoonkostenDerden[Activiteit (klik op de cel voor info en vul deze altijd in)],5,LoonkostenDerden[Kosten totaal])</f>
        <v>0</v>
      </c>
      <c r="K35" s="233"/>
      <c r="L35" s="175"/>
      <c r="M35" s="175"/>
      <c r="N35" s="175"/>
      <c r="O35" s="25"/>
    </row>
    <row r="36" spans="1:19" ht="18" customHeight="1" x14ac:dyDescent="0.2">
      <c r="A36" s="3"/>
      <c r="B36" s="3"/>
      <c r="C36" s="99" t="str">
        <f>IF(Beginpagina!$C27=0,"",Beginpagina!$C27)</f>
        <v/>
      </c>
      <c r="D36" s="235" t="str">
        <f>IF(Beginpagina!$D27=0,"",Beginpagina!$D27)</f>
        <v/>
      </c>
      <c r="E36" s="235"/>
      <c r="F36" s="235"/>
      <c r="G36" s="235"/>
      <c r="H36" s="235"/>
      <c r="I36" s="235"/>
      <c r="J36" s="233">
        <f>SUMIF(Loonkosten[Activiteit (klik op de cel en vul deze altijd in)],6,Loonkosten[Subsidie aanvraag])+SUMIF(OverigeKostenDerden[Activiteit (klik op de cel voor info en vul deze altijd in)],6,OverigeKostenDerden[Kosten totaal])+SUMIF(Loonkosten767810[Activiteit (klik op de cel voor info en vul deze altijd in)],6,Loonkosten767810[Kosten totaal])+SUMIF(Loonkosten76781011[Activiteit (klik op de cel voor info en vul deze altijd in)],6,Loonkosten76781011[Kosten totaal])+SUMIF(LoonkostenDerden[Activiteit (klik op de cel voor info en vul deze altijd in)],6,LoonkostenDerden[Kosten totaal])</f>
        <v>0</v>
      </c>
      <c r="K36" s="233"/>
      <c r="L36" s="175"/>
      <c r="M36" s="175"/>
      <c r="N36" s="175"/>
      <c r="O36" s="25"/>
    </row>
    <row r="37" spans="1:19" ht="18" customHeight="1" x14ac:dyDescent="0.2">
      <c r="A37" s="3"/>
      <c r="B37" s="3"/>
      <c r="C37" s="99" t="str">
        <f>IF(Beginpagina!$C28=0,"",Beginpagina!$C28)</f>
        <v/>
      </c>
      <c r="D37" s="235" t="str">
        <f>IF(Beginpagina!$D28=0,"",Beginpagina!$D28)</f>
        <v/>
      </c>
      <c r="E37" s="235"/>
      <c r="F37" s="235"/>
      <c r="G37" s="235"/>
      <c r="H37" s="235"/>
      <c r="I37" s="235"/>
      <c r="J37" s="233">
        <f>SUMIF(Loonkosten[Activiteit (klik op de cel en vul deze altijd in)],7,Loonkosten[Subsidie aanvraag])+SUMIF(OverigeKostenDerden[Activiteit (klik op de cel voor info en vul deze altijd in)],7,OverigeKostenDerden[Kosten totaal])+SUMIF(Loonkosten767810[Activiteit (klik op de cel voor info en vul deze altijd in)],7,Loonkosten767810[Kosten totaal])+SUMIF(Loonkosten76781011[Activiteit (klik op de cel voor info en vul deze altijd in)],7,Loonkosten76781011[Kosten totaal])+SUMIF(LoonkostenDerden[Activiteit (klik op de cel voor info en vul deze altijd in)],7,LoonkostenDerden[Kosten totaal])</f>
        <v>0</v>
      </c>
      <c r="K37" s="233"/>
      <c r="L37" s="100"/>
      <c r="M37" s="228"/>
      <c r="N37" s="228"/>
      <c r="O37" s="25"/>
    </row>
    <row r="38" spans="1:19" ht="18" customHeight="1" x14ac:dyDescent="0.2">
      <c r="A38" s="3"/>
      <c r="B38" s="3"/>
      <c r="C38" s="99" t="str">
        <f>IF(Beginpagina!$C29=0,"",Beginpagina!$C29)</f>
        <v/>
      </c>
      <c r="D38" s="235" t="str">
        <f>IF(Beginpagina!$D29=0,"",Beginpagina!$D29)</f>
        <v/>
      </c>
      <c r="E38" s="235"/>
      <c r="F38" s="235"/>
      <c r="G38" s="235"/>
      <c r="H38" s="235"/>
      <c r="I38" s="235"/>
      <c r="J38" s="233">
        <f>SUMIF(Loonkosten[Activiteit (klik op de cel en vul deze altijd in)],8,Loonkosten[Subsidie aanvraag])+SUMIF(OverigeKostenDerden[Activiteit (klik op de cel voor info en vul deze altijd in)],8,OverigeKostenDerden[Kosten totaal])+SUMIF(Loonkosten767810[Activiteit (klik op de cel voor info en vul deze altijd in)],8,Loonkosten767810[Kosten totaal])+SUMIF(Loonkosten76781011[Activiteit (klik op de cel voor info en vul deze altijd in)],8,Loonkosten76781011[Kosten totaal])+SUMIF(LoonkostenDerden[Activiteit (klik op de cel voor info en vul deze altijd in)],8,LoonkostenDerden[Kosten totaal])</f>
        <v>0</v>
      </c>
      <c r="K38" s="233"/>
      <c r="L38" s="100"/>
      <c r="M38" s="228"/>
      <c r="N38" s="228"/>
      <c r="O38" s="25"/>
    </row>
    <row r="39" spans="1:19" ht="18" customHeight="1" x14ac:dyDescent="0.2">
      <c r="A39" s="3"/>
      <c r="B39" s="3"/>
      <c r="C39" s="99" t="str">
        <f>IF(Beginpagina!$C30=0,"",Beginpagina!$C30)</f>
        <v/>
      </c>
      <c r="D39" s="235" t="str">
        <f>IF(Beginpagina!$D30=0,"",Beginpagina!$D30)</f>
        <v/>
      </c>
      <c r="E39" s="235"/>
      <c r="F39" s="235"/>
      <c r="G39" s="235"/>
      <c r="H39" s="235"/>
      <c r="I39" s="235"/>
      <c r="J39" s="233">
        <f>SUMIF(Loonkosten[Activiteit (klik op de cel en vul deze altijd in)],9,Loonkosten[Subsidie aanvraag])+SUMIF(OverigeKostenDerden[Activiteit (klik op de cel voor info en vul deze altijd in)],9,OverigeKostenDerden[Kosten totaal])+SUMIF(Loonkosten767810[Activiteit (klik op de cel voor info en vul deze altijd in)],9,Loonkosten767810[Kosten totaal])+SUMIF(Loonkosten76781011[Activiteit (klik op de cel voor info en vul deze altijd in)],9,Loonkosten76781011[Kosten totaal])+SUMIF(LoonkostenDerden[Activiteit (klik op de cel voor info en vul deze altijd in)],9,LoonkostenDerden[Kosten totaal])</f>
        <v>0</v>
      </c>
      <c r="K39" s="233"/>
      <c r="L39" s="100"/>
      <c r="M39" s="228"/>
      <c r="N39" s="228"/>
      <c r="O39" s="25"/>
    </row>
    <row r="40" spans="1:19" ht="18" customHeight="1" x14ac:dyDescent="0.2">
      <c r="A40" s="3"/>
      <c r="B40" s="3"/>
      <c r="C40" s="99" t="str">
        <f>IF(Beginpagina!$C31=0,"",Beginpagina!$C31)</f>
        <v/>
      </c>
      <c r="D40" s="235" t="str">
        <f>IF(Beginpagina!$D31=0,"",Beginpagina!$D31)</f>
        <v/>
      </c>
      <c r="E40" s="235"/>
      <c r="F40" s="235"/>
      <c r="G40" s="235"/>
      <c r="H40" s="235"/>
      <c r="I40" s="235"/>
      <c r="J40" s="233">
        <f>SUMIF(Loonkosten[Activiteit (klik op de cel en vul deze altijd in)],10,Loonkosten[Subsidie aanvraag])+SUMIF(OverigeKostenDerden[Activiteit (klik op de cel voor info en vul deze altijd in)],10,OverigeKostenDerden[Kosten totaal])+SUMIF(Loonkosten767810[Activiteit (klik op de cel voor info en vul deze altijd in)],10,Loonkosten767810[Kosten totaal])+SUMIF(Loonkosten76781011[Activiteit (klik op de cel voor info en vul deze altijd in)],10,Loonkosten76781011[Kosten totaal])+SUMIF(LoonkostenDerden[Activiteit (klik op de cel voor info en vul deze altijd in)],10,LoonkostenDerden[Kosten totaal])</f>
        <v>0</v>
      </c>
      <c r="K40" s="233"/>
      <c r="L40" s="100"/>
      <c r="M40" s="228"/>
      <c r="N40" s="228"/>
      <c r="O40" s="25"/>
    </row>
    <row r="41" spans="1:19" ht="7.5" customHeight="1" x14ac:dyDescent="0.2">
      <c r="A41" s="3"/>
      <c r="B41" s="3"/>
      <c r="C41" s="78"/>
      <c r="D41" s="38"/>
      <c r="E41" s="38"/>
      <c r="F41" s="38"/>
      <c r="G41" s="38"/>
      <c r="H41" s="38"/>
      <c r="I41" s="38"/>
      <c r="J41" s="38"/>
      <c r="K41" s="25"/>
      <c r="L41" s="100"/>
      <c r="M41" s="21"/>
      <c r="N41" s="3"/>
      <c r="O41" s="3"/>
    </row>
    <row r="42" spans="1:19" ht="15" x14ac:dyDescent="0.3">
      <c r="A42" s="3"/>
      <c r="B42" s="3"/>
      <c r="C42" s="49" t="s">
        <v>29</v>
      </c>
      <c r="D42" s="49"/>
      <c r="E42" s="49"/>
      <c r="F42" s="49"/>
      <c r="G42" s="49"/>
      <c r="H42" s="50"/>
      <c r="I42" s="50"/>
      <c r="J42" s="50"/>
      <c r="K42" s="50"/>
      <c r="L42" s="100"/>
      <c r="M42" s="2"/>
      <c r="N42" s="2"/>
      <c r="O42" s="2"/>
      <c r="P42" s="69"/>
      <c r="Q42" s="69"/>
      <c r="R42" s="69"/>
      <c r="S42" s="69"/>
    </row>
    <row r="43" spans="1:19" ht="10" x14ac:dyDescent="0.2">
      <c r="A43" s="3"/>
      <c r="B43" s="3"/>
      <c r="C43" s="50"/>
      <c r="D43" s="50"/>
      <c r="E43" s="50"/>
      <c r="F43" s="50"/>
      <c r="G43" s="50"/>
      <c r="H43" s="50"/>
      <c r="I43" s="50"/>
      <c r="J43" s="50"/>
      <c r="K43" s="50"/>
      <c r="L43" s="38"/>
      <c r="M43" s="2"/>
      <c r="N43" s="2"/>
      <c r="O43" s="2"/>
      <c r="P43" s="69"/>
      <c r="Q43" s="69"/>
      <c r="R43" s="69"/>
      <c r="S43" s="69"/>
    </row>
    <row r="44" spans="1:19" ht="10.5" customHeight="1" x14ac:dyDescent="0.25">
      <c r="A44" s="3"/>
      <c r="B44" s="3"/>
      <c r="C44" s="234" t="s">
        <v>74</v>
      </c>
      <c r="D44" s="234"/>
      <c r="E44" s="234"/>
      <c r="F44" s="234"/>
      <c r="G44" s="234"/>
      <c r="H44" s="234"/>
      <c r="I44" s="234"/>
      <c r="J44" s="234"/>
      <c r="K44" s="51"/>
      <c r="L44" s="51"/>
      <c r="M44" s="31"/>
      <c r="N44" s="31"/>
      <c r="O44"/>
      <c r="P44" s="71"/>
      <c r="Q44" s="71"/>
      <c r="R44" s="71"/>
      <c r="S44" s="71"/>
    </row>
    <row r="45" spans="1:19" ht="10.5" customHeight="1" x14ac:dyDescent="0.25">
      <c r="A45" s="3"/>
      <c r="B45" s="3"/>
      <c r="C45" s="234"/>
      <c r="D45" s="234"/>
      <c r="E45" s="234"/>
      <c r="F45" s="234"/>
      <c r="G45" s="234"/>
      <c r="H45" s="234"/>
      <c r="I45" s="234"/>
      <c r="J45" s="234"/>
      <c r="K45" s="51"/>
      <c r="L45" s="51"/>
      <c r="M45" s="31"/>
      <c r="N45" s="31"/>
      <c r="O45" s="3"/>
    </row>
    <row r="46" spans="1:19" ht="10.5" customHeight="1" x14ac:dyDescent="0.2">
      <c r="A46" s="3"/>
      <c r="B46" s="3"/>
      <c r="C46" s="234"/>
      <c r="D46" s="234"/>
      <c r="E46" s="234"/>
      <c r="F46" s="234"/>
      <c r="G46" s="234"/>
      <c r="H46" s="234"/>
      <c r="I46" s="234"/>
      <c r="J46" s="234"/>
      <c r="K46" s="25"/>
      <c r="L46" s="25"/>
      <c r="M46" s="3"/>
      <c r="N46" s="3"/>
      <c r="O46" s="3"/>
    </row>
    <row r="47" spans="1:19" ht="10.5" customHeight="1" x14ac:dyDescent="0.2">
      <c r="A47" s="3"/>
      <c r="B47" s="3"/>
      <c r="C47" s="234"/>
      <c r="D47" s="234"/>
      <c r="E47" s="234"/>
      <c r="F47" s="234"/>
      <c r="G47" s="234"/>
      <c r="H47" s="234"/>
      <c r="I47" s="234"/>
      <c r="J47" s="234"/>
      <c r="K47" s="25"/>
      <c r="L47" s="25"/>
      <c r="M47" s="3"/>
      <c r="N47" s="3"/>
      <c r="O47" s="3"/>
    </row>
    <row r="48" spans="1:19" ht="10" x14ac:dyDescent="0.2">
      <c r="A48" s="3"/>
      <c r="B48" s="3"/>
      <c r="C48" s="234"/>
      <c r="D48" s="234"/>
      <c r="E48" s="234"/>
      <c r="F48" s="234"/>
      <c r="G48" s="234"/>
      <c r="H48" s="234"/>
      <c r="I48" s="234"/>
      <c r="J48" s="234"/>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 x14ac:dyDescent="0.2">
      <c r="A65" s="3"/>
      <c r="B65" s="3"/>
      <c r="C65" s="25"/>
      <c r="D65" s="25"/>
      <c r="E65" s="25"/>
      <c r="F65" s="25"/>
      <c r="G65" s="25"/>
      <c r="H65" s="25"/>
      <c r="I65" s="25"/>
      <c r="J65" s="25"/>
      <c r="K65" s="25"/>
      <c r="L65" s="25"/>
      <c r="M65" s="3"/>
      <c r="N65" s="3"/>
      <c r="O65" s="3"/>
    </row>
    <row r="66" spans="1:15" ht="10" x14ac:dyDescent="0.2">
      <c r="A66" s="3"/>
      <c r="B66" s="3"/>
      <c r="C66" s="25"/>
      <c r="D66" s="25"/>
      <c r="E66" s="25"/>
      <c r="F66" s="25"/>
      <c r="G66" s="25"/>
      <c r="H66" s="25"/>
      <c r="I66" s="25"/>
      <c r="J66" s="25"/>
      <c r="K66" s="25"/>
      <c r="L66" s="25"/>
      <c r="M66" s="3"/>
      <c r="N66" s="3"/>
      <c r="O66" s="3"/>
    </row>
    <row r="67" spans="1:15" ht="10" x14ac:dyDescent="0.2">
      <c r="A67" s="3"/>
      <c r="B67" s="3"/>
      <c r="C67" s="25"/>
      <c r="D67" s="25"/>
      <c r="E67" s="25"/>
      <c r="F67" s="25"/>
      <c r="G67" s="25"/>
      <c r="H67" s="25"/>
      <c r="I67" s="25"/>
      <c r="J67" s="25"/>
      <c r="K67" s="25"/>
      <c r="L67" s="25"/>
      <c r="M67" s="3"/>
      <c r="N67" s="3"/>
      <c r="O67" s="3"/>
    </row>
    <row r="68" spans="1:15" ht="10" x14ac:dyDescent="0.2">
      <c r="A68" s="3"/>
      <c r="B68" s="3"/>
      <c r="C68" s="25"/>
      <c r="D68" s="25"/>
      <c r="E68" s="25"/>
      <c r="F68" s="25"/>
      <c r="G68" s="25"/>
      <c r="H68" s="25"/>
      <c r="I68" s="25"/>
      <c r="J68" s="25"/>
      <c r="K68" s="25"/>
      <c r="L68" s="25"/>
      <c r="M68" s="3"/>
      <c r="N68" s="3"/>
      <c r="O68" s="3"/>
    </row>
    <row r="69" spans="1:15" ht="10" x14ac:dyDescent="0.2">
      <c r="A69" s="3"/>
      <c r="B69" s="3"/>
      <c r="C69" s="25"/>
      <c r="D69" s="25"/>
      <c r="E69" s="25"/>
      <c r="F69" s="25"/>
      <c r="G69" s="25"/>
      <c r="H69" s="25"/>
      <c r="I69" s="25"/>
      <c r="J69" s="25"/>
      <c r="K69" s="25"/>
      <c r="L69" s="25"/>
      <c r="M69" s="3"/>
      <c r="N69" s="3"/>
      <c r="O69" s="3"/>
    </row>
    <row r="70" spans="1:15" ht="10.5" thickBot="1" x14ac:dyDescent="0.25">
      <c r="A70" s="3"/>
      <c r="B70" s="3"/>
      <c r="C70" s="25"/>
      <c r="D70" s="25"/>
      <c r="E70" s="25"/>
      <c r="F70" s="25"/>
      <c r="G70" s="25"/>
      <c r="H70" s="25"/>
      <c r="I70" s="25"/>
      <c r="J70" s="25"/>
      <c r="K70" s="25"/>
      <c r="L70" s="25"/>
      <c r="M70" s="3"/>
      <c r="N70" s="3"/>
      <c r="O70" s="3"/>
    </row>
    <row r="71" spans="1:15" s="70" customFormat="1" ht="18" customHeight="1" x14ac:dyDescent="0.2">
      <c r="A71" s="13"/>
      <c r="B71" s="13"/>
      <c r="C71" s="52" t="str">
        <f>CONCATENATE("Subsidieaanvraag voor ",Beginpagina!$D$7)</f>
        <v>Subsidieaanvraag voor ASV subsidie</v>
      </c>
      <c r="D71" s="52"/>
      <c r="E71" s="52"/>
      <c r="F71" s="52"/>
      <c r="G71" s="52"/>
      <c r="H71" s="53"/>
      <c r="I71" s="53"/>
      <c r="J71" s="204" t="s">
        <v>23</v>
      </c>
      <c r="K71" s="204"/>
      <c r="L71" s="204"/>
      <c r="M71" s="204"/>
      <c r="N71" s="34"/>
      <c r="O71" s="13"/>
    </row>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row r="84" ht="10.5" customHeight="1" x14ac:dyDescent="0.2"/>
    <row r="85" ht="10.5" customHeight="1" x14ac:dyDescent="0.2"/>
    <row r="86" ht="10.5" customHeight="1" x14ac:dyDescent="0.2"/>
    <row r="87" ht="10.5" customHeight="1" x14ac:dyDescent="0.2"/>
    <row r="88" ht="10.5" customHeight="1" x14ac:dyDescent="0.2"/>
  </sheetData>
  <sheetProtection deleteRows="0"/>
  <dataConsolidate/>
  <mergeCells count="35">
    <mergeCell ref="J36:K36"/>
    <mergeCell ref="C11:M13"/>
    <mergeCell ref="C14:M16"/>
    <mergeCell ref="J30:K30"/>
    <mergeCell ref="M30:N30"/>
    <mergeCell ref="C29:N29"/>
    <mergeCell ref="J71:M71"/>
    <mergeCell ref="D37:I37"/>
    <mergeCell ref="J37:K37"/>
    <mergeCell ref="M37:N37"/>
    <mergeCell ref="D38:I38"/>
    <mergeCell ref="J38:K38"/>
    <mergeCell ref="M38:N38"/>
    <mergeCell ref="D39:I39"/>
    <mergeCell ref="J39:K39"/>
    <mergeCell ref="M39:N39"/>
    <mergeCell ref="D40:I40"/>
    <mergeCell ref="J40:K40"/>
    <mergeCell ref="M40:N40"/>
    <mergeCell ref="Q18:R19"/>
    <mergeCell ref="Q20:S24"/>
    <mergeCell ref="C44:J48"/>
    <mergeCell ref="D31:I31"/>
    <mergeCell ref="J31:K31"/>
    <mergeCell ref="M31:N31"/>
    <mergeCell ref="C26:G27"/>
    <mergeCell ref="D32:I32"/>
    <mergeCell ref="D33:I33"/>
    <mergeCell ref="D34:I34"/>
    <mergeCell ref="D35:I35"/>
    <mergeCell ref="D36:I36"/>
    <mergeCell ref="J32:K32"/>
    <mergeCell ref="J33:K33"/>
    <mergeCell ref="J34:K34"/>
    <mergeCell ref="J35:K35"/>
  </mergeCells>
  <conditionalFormatting sqref="M40:N40">
    <cfRule type="expression" dxfId="37" priority="16">
      <formula>$N40&lt;0</formula>
    </cfRule>
  </conditionalFormatting>
  <conditionalFormatting sqref="M31:N39">
    <cfRule type="expression" dxfId="36" priority="14">
      <formula>$N31&lt;0</formula>
    </cfRule>
  </conditionalFormatting>
  <conditionalFormatting sqref="M39:N39">
    <cfRule type="expression" dxfId="35" priority="12">
      <formula>$N39&lt;0</formula>
    </cfRule>
  </conditionalFormatting>
  <conditionalFormatting sqref="C31:I40">
    <cfRule type="expression" dxfId="34" priority="8">
      <formula>$C31&lt;&gt;""</formula>
    </cfRule>
  </conditionalFormatting>
  <conditionalFormatting sqref="J39:K39">
    <cfRule type="expression" dxfId="33" priority="1">
      <formula>$C39&lt;&gt;""</formula>
    </cfRule>
  </conditionalFormatting>
  <conditionalFormatting sqref="J31:K34 J40">
    <cfRule type="expression" dxfId="32" priority="6">
      <formula>$C31&lt;&gt;""</formula>
    </cfRule>
  </conditionalFormatting>
  <conditionalFormatting sqref="J35:K35">
    <cfRule type="expression" dxfId="31" priority="5">
      <formula>$C35&lt;&gt;""</formula>
    </cfRule>
  </conditionalFormatting>
  <conditionalFormatting sqref="J36:K36">
    <cfRule type="expression" dxfId="30" priority="4">
      <formula>$C36&lt;&gt;""</formula>
    </cfRule>
  </conditionalFormatting>
  <conditionalFormatting sqref="J37:K37">
    <cfRule type="expression" dxfId="29" priority="3">
      <formula>$C37&lt;&gt;""</formula>
    </cfRule>
  </conditionalFormatting>
  <conditionalFormatting sqref="J38:K38">
    <cfRule type="expression" dxfId="28" priority="2">
      <formula>$C38&lt;&gt;""</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500-000000000000}"/>
    <dataValidation type="decimal" allowBlank="1" showInputMessage="1" showErrorMessage="1" sqref="K21:K25" xr:uid="{00000000-0002-0000-05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500-000002000000}">
      <formula1>C41</formula1>
    </dataValidation>
    <dataValidation type="custom" allowBlank="1" showInputMessage="1" showErrorMessage="1" error="A.u.b. niets wijzigen in de grijze cellen." sqref="I21:I25" xr:uid="{00000000-0002-0000-0500-000003000000}">
      <formula1>FALSE</formula1>
    </dataValidation>
    <dataValidation type="custom" allowBlank="1" showInputMessage="1" showErrorMessage="1" error="Hier a.u.b. geen wijzigingen" sqref="M18:O18 C42:N71 A1:B71 M26 C28:G29 C18:I18 C26 C19:O19 O20:O71 H27:N29 H26:J26 C1:C17 E1:O17 D1:D6 D8:D17" xr:uid="{00000000-0002-0000-0500-000004000000}">
      <formula1>FALSE</formula1>
    </dataValidation>
    <dataValidation type="custom" allowBlank="1" showInputMessage="1" showErrorMessage="1" sqref="N26 K26:L26 C31:K40 M21:N25 L21:L25" xr:uid="{00000000-0002-0000-0500-000005000000}">
      <formula1>FALSE</formula1>
    </dataValidation>
    <dataValidation allowBlank="1" showInputMessage="1" showErrorMessage="1" error="Hier a.u.b. geen wijzigingen" sqref="J18:L18 D7" xr:uid="{00000000-0002-0000-0500-000006000000}"/>
    <dataValidation allowBlank="1" showInputMessage="1" showErrorMessage="1" prompt="Kies voor welke activiteit u deze kosten maakt. Gebruik hiervoor het nummer in onderstaande tabel &quot;Subsidiabele Activiteiten&quot;." sqref="C20" xr:uid="{00000000-0002-0000-0500-000007000000}"/>
  </dataValidations>
  <pageMargins left="0.7" right="0.7" top="0.75" bottom="0.75" header="0.3" footer="0.3"/>
  <pageSetup paperSize="9" scale="77" fitToHeight="0" orientation="landscape" r:id="rId1"/>
  <ignoredErrors>
    <ignoredError sqref="I21:I25 A20:B20"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N95"/>
  <sheetViews>
    <sheetView showGridLines="0" zoomScaleNormal="100" workbookViewId="0">
      <selection activeCell="D22" sqref="D2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5.8984375" style="3" customWidth="1"/>
    <col min="6"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38"/>
      <c r="D7" s="62" t="s">
        <v>97</v>
      </c>
      <c r="E7" s="38"/>
      <c r="F7" s="38"/>
      <c r="G7" s="38"/>
      <c r="H7" s="38"/>
      <c r="I7" s="38"/>
      <c r="J7" s="38"/>
      <c r="K7" s="69"/>
    </row>
    <row r="8" spans="1:14" ht="10" x14ac:dyDescent="0.2">
      <c r="C8" s="38"/>
      <c r="D8" s="62"/>
      <c r="E8" s="38"/>
      <c r="F8" s="38"/>
      <c r="G8" s="38"/>
      <c r="H8" s="38"/>
      <c r="I8" s="38"/>
      <c r="J8" s="38"/>
      <c r="K8" s="69"/>
    </row>
    <row r="9" spans="1:14" ht="10" x14ac:dyDescent="0.2">
      <c r="C9" s="2"/>
      <c r="D9" s="2"/>
      <c r="E9" s="2"/>
      <c r="F9" s="2"/>
      <c r="G9" s="2"/>
    </row>
    <row r="10" spans="1:14" ht="20.25" customHeight="1" x14ac:dyDescent="0.2">
      <c r="C10" s="108" t="s">
        <v>77</v>
      </c>
      <c r="D10" s="9"/>
      <c r="E10" s="2"/>
      <c r="F10" s="2"/>
      <c r="G10" s="2"/>
    </row>
    <row r="11" spans="1:14" ht="42.75" customHeight="1" x14ac:dyDescent="0.2">
      <c r="C11" s="79" t="s">
        <v>59</v>
      </c>
      <c r="D11" s="102" t="s">
        <v>0</v>
      </c>
      <c r="E11" s="101" t="s">
        <v>89</v>
      </c>
      <c r="F11" s="228"/>
      <c r="G11" s="228"/>
      <c r="H11" s="163" t="s">
        <v>64</v>
      </c>
      <c r="J11" s="160" t="s">
        <v>85</v>
      </c>
    </row>
    <row r="12" spans="1:14" s="70" customFormat="1" ht="18" customHeight="1" x14ac:dyDescent="0.2">
      <c r="A12" s="13"/>
      <c r="B12" s="13"/>
      <c r="C12" s="134" t="str">
        <f>IF(Beginpagina!$C$22=0,"",Beginpagina!$C$22)</f>
        <v/>
      </c>
      <c r="D12" s="133" t="str">
        <f>IF(Beginpagina!$D$22=0,"",Beginpagina!$D$22)</f>
        <v/>
      </c>
      <c r="E12" s="168">
        <f>SUMIF(Loonkosten[Activiteit (klik op de cel en vul deze altijd in)],1,Loonkosten[Subsidie aanvraag])+SUMIF(LoonkostenDerden[Activiteit (klik op de cel voor info en vul deze altijd in)],1,LoonkostenDerden[Kosten totaal])+SUMIF(Loonkosten767810[Activiteit (klik op de cel voor info en vul deze altijd in)],1,Loonkosten767810[Kosten totaal])+SUMIF(Loonkosten76781011[Activiteit (klik op de cel voor info en vul deze altijd in)],1,Loonkosten76781011[Kosten totaal])+SUMIF(OverigeKostenDerden[Activiteit (klik op de cel voor info en vul deze altijd in)],1,OverigeKostenDerden[Kosten totaal])</f>
        <v>0</v>
      </c>
      <c r="F12" s="228"/>
      <c r="G12" s="228"/>
      <c r="H12" s="164">
        <f>_xlfn.IFNA(VLOOKUP(C12,Beginpagina!$C$21:$G$31,5,0),"")</f>
        <v>0</v>
      </c>
      <c r="I12" s="13"/>
      <c r="J12" s="161" t="e">
        <f>SUMIF(Loonkosten[Activiteit (klik op de cel en vul deze altijd in)],1,#REF!)+SUMIF(LoonkostenDerden[Activiteit (klik op de cel voor info en vul deze altijd in)],1,#REF!)+SUMIF(Loonkosten7678[Activiteit],1,Loonkosten7678[Subsidie])+SUMIF(Loonkosten767810[Activiteit (klik op de cel voor info en vul deze altijd in)],1,#REF!)+SUMIF(Loonkosten76781011[Activiteit (klik op de cel voor info en vul deze altijd in)],1,Loonkosten76781011[Kosten totaal])+SUMIF(OverigeKostenDerden[Activiteit (klik op de cel voor info en vul deze altijd in)],1,#REF!)</f>
        <v>#REF!</v>
      </c>
      <c r="K12" s="169" t="str">
        <f>IF(F12&lt;Beginpagina!F22,"Let op, het verwachte subsidiebedrag is lager dan het minimum aanvraag voor deze activiteit. U kunt voor deze activiteit geen subsidie aanvragen.","")</f>
        <v/>
      </c>
    </row>
    <row r="13" spans="1:14" s="70" customFormat="1" ht="18" customHeight="1" x14ac:dyDescent="0.2">
      <c r="A13" s="13"/>
      <c r="B13" s="13"/>
      <c r="C13" s="134" t="str">
        <f>IF(Beginpagina!$C$23=0,"",Beginpagina!$C$23)</f>
        <v/>
      </c>
      <c r="D13" s="133" t="str">
        <f>IF(Beginpagina!$D$23=0,"",Beginpagina!$D$23)</f>
        <v/>
      </c>
      <c r="E13" s="168">
        <f>SUMIF(Loonkosten[Activiteit (klik op de cel en vul deze altijd in)],2,Loonkosten[Subsidie aanvraag])+SUMIF(LoonkostenDerden[Activiteit (klik op de cel voor info en vul deze altijd in)],2,LoonkostenDerden[Kosten totaal])+SUMIF(Loonkosten767810[Activiteit (klik op de cel voor info en vul deze altijd in)],2,Loonkosten767810[Kosten totaal])+SUMIF(Loonkosten76781011[Activiteit (klik op de cel voor info en vul deze altijd in)],2,Loonkosten76781011[Kosten totaal])+SUMIF(OverigeKostenDerden[Activiteit (klik op de cel voor info en vul deze altijd in)],2,OverigeKostenDerden[Kosten totaal])</f>
        <v>0</v>
      </c>
      <c r="F13" s="228"/>
      <c r="G13" s="228"/>
      <c r="H13" s="164">
        <f>_xlfn.IFNA(VLOOKUP(C13,Beginpagina!$C$21:$G$31,5,0),"")</f>
        <v>0</v>
      </c>
      <c r="I13" s="13"/>
      <c r="J13" s="161" t="e">
        <f>SUMIF(Loonkosten[Activiteit (klik op de cel en vul deze altijd in)],2,#REF!)+SUMIF(LoonkostenDerden[Activiteit (klik op de cel voor info en vul deze altijd in)],2,#REF!)+SUMIF(Loonkosten7678[Activiteit],2,Loonkosten7678[Subsidie])+SUMIF(Loonkosten767810[Activiteit (klik op de cel voor info en vul deze altijd in)],2,#REF!)+SUMIF(Loonkosten76781011[Activiteit (klik op de cel voor info en vul deze altijd in)],2,Loonkosten76781011[Kosten totaal])+SUMIF(OverigeKostenDerden[Activiteit (klik op de cel voor info en vul deze altijd in)],2,#REF!)</f>
        <v>#REF!</v>
      </c>
      <c r="K13" s="169"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34" t="str">
        <f>IF(Beginpagina!$C24=0,"",Beginpagina!$C24)</f>
        <v/>
      </c>
      <c r="D14" s="133" t="str">
        <f>IF(Beginpagina!$D24=0,"",Beginpagina!$D24)</f>
        <v/>
      </c>
      <c r="E14" s="168">
        <f>SUMIF(Loonkosten[Activiteit (klik op de cel en vul deze altijd in)],3,Loonkosten[Subsidie aanvraag])+SUMIF(LoonkostenDerden[Activiteit (klik op de cel voor info en vul deze altijd in)],3,LoonkostenDerden[Kosten totaal])+SUMIF(Loonkosten767810[Activiteit (klik op de cel voor info en vul deze altijd in)],3,Loonkosten767810[Kosten totaal])+SUMIF(Loonkosten76781011[Activiteit (klik op de cel voor info en vul deze altijd in)],3,Loonkosten76781011[Kosten totaal])+SUMIF(OverigeKostenDerden[Activiteit (klik op de cel voor info en vul deze altijd in)],3,OverigeKostenDerden[Kosten totaal])</f>
        <v>0</v>
      </c>
      <c r="F14" s="228"/>
      <c r="G14" s="228"/>
      <c r="H14" s="164">
        <f>_xlfn.IFNA(VLOOKUP(C14,Beginpagina!$C$21:$G$31,5,0),"")</f>
        <v>0</v>
      </c>
      <c r="I14" s="13"/>
      <c r="J14" s="161" t="e">
        <f>SUMIF(Loonkosten[Activiteit (klik op de cel en vul deze altijd in)],3,#REF!)+SUMIF(LoonkostenDerden[Activiteit (klik op de cel voor info en vul deze altijd in)],3,#REF!)+SUMIF(Loonkosten7678[Activiteit],3,Loonkosten7678[Subsidie])+SUMIF(Loonkosten767810[Activiteit (klik op de cel voor info en vul deze altijd in)],3,#REF!)+SUMIF(Loonkosten76781011[Activiteit (klik op de cel voor info en vul deze altijd in)],3,Loonkosten76781011[Kosten totaal])+SUMIF(OverigeKostenDerden[Activiteit (klik op de cel voor info en vul deze altijd in)],3,#REF!)</f>
        <v>#REF!</v>
      </c>
      <c r="K14" s="169"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34" t="str">
        <f>IF(Beginpagina!$C25=0,"",Beginpagina!$C25)</f>
        <v/>
      </c>
      <c r="D15" s="133" t="str">
        <f>IF(Beginpagina!$D25=0,"",Beginpagina!$D25)</f>
        <v/>
      </c>
      <c r="E15" s="168">
        <f>SUMIF(Loonkosten[Activiteit (klik op de cel en vul deze altijd in)],4,Loonkosten[Subsidie aanvraag])+SUMIF(LoonkostenDerden[Activiteit (klik op de cel voor info en vul deze altijd in)],4,LoonkostenDerden[Kosten totaal])+SUMIF(Loonkosten767810[Activiteit (klik op de cel voor info en vul deze altijd in)],4,Loonkosten767810[Kosten totaal])+SUMIF(Loonkosten76781011[Activiteit (klik op de cel voor info en vul deze altijd in)],4,Loonkosten76781011[Kosten totaal])+SUMIF(OverigeKostenDerden[Activiteit (klik op de cel voor info en vul deze altijd in)],4,OverigeKostenDerden[Kosten totaal])</f>
        <v>0</v>
      </c>
      <c r="F15" s="175"/>
      <c r="G15" s="175"/>
      <c r="H15" s="164"/>
      <c r="I15" s="13"/>
      <c r="J15" s="161"/>
      <c r="K15" s="169"/>
    </row>
    <row r="16" spans="1:14" s="70" customFormat="1" ht="18" customHeight="1" x14ac:dyDescent="0.2">
      <c r="A16" s="13"/>
      <c r="B16" s="13"/>
      <c r="C16" s="134" t="str">
        <f>IF(Beginpagina!$C26=0,"",Beginpagina!$C26)</f>
        <v/>
      </c>
      <c r="D16" s="133" t="str">
        <f>IF(Beginpagina!$D26=0,"",Beginpagina!$D26)</f>
        <v/>
      </c>
      <c r="E16" s="168">
        <f>SUMIF(Loonkosten[Activiteit (klik op de cel en vul deze altijd in)],5,Loonkosten[Subsidie aanvraag])+SUMIF(LoonkostenDerden[Activiteit (klik op de cel voor info en vul deze altijd in)],5,LoonkostenDerden[Kosten totaal])+SUMIF(Loonkosten767810[Activiteit (klik op de cel voor info en vul deze altijd in)],5,Loonkosten767810[Kosten totaal])+SUMIF(Loonkosten76781011[Activiteit (klik op de cel voor info en vul deze altijd in)],5,Loonkosten76781011[Kosten totaal])+SUMIF(OverigeKostenDerden[Activiteit (klik op de cel voor info en vul deze altijd in)],5,OverigeKostenDerden[Kosten totaal])</f>
        <v>0</v>
      </c>
      <c r="F16" s="175"/>
      <c r="G16" s="175"/>
      <c r="H16" s="164"/>
      <c r="I16" s="13"/>
      <c r="J16" s="161"/>
      <c r="K16" s="169"/>
    </row>
    <row r="17" spans="1:11" s="70" customFormat="1" ht="18" customHeight="1" x14ac:dyDescent="0.2">
      <c r="A17" s="13"/>
      <c r="B17" s="13"/>
      <c r="C17" s="134" t="str">
        <f>IF(Beginpagina!$C27=0,"",Beginpagina!$C27)</f>
        <v/>
      </c>
      <c r="D17" s="133" t="str">
        <f>IF(Beginpagina!$D27=0,"",Beginpagina!$D27)</f>
        <v/>
      </c>
      <c r="E17" s="168">
        <f>SUMIF(Loonkosten[Activiteit (klik op de cel en vul deze altijd in)],6,Loonkosten[Subsidie aanvraag])+SUMIF(LoonkostenDerden[Activiteit (klik op de cel voor info en vul deze altijd in)],6,LoonkostenDerden[Kosten totaal])+SUMIF(Loonkosten767810[Activiteit (klik op de cel voor info en vul deze altijd in)],6,Loonkosten767810[Kosten totaal])+SUMIF(Loonkosten76781011[Activiteit (klik op de cel voor info en vul deze altijd in)],6,Loonkosten76781011[Kosten totaal])+SUMIF(OverigeKostenDerden[Activiteit (klik op de cel voor info en vul deze altijd in)],6,OverigeKostenDerden[Kosten totaal])</f>
        <v>0</v>
      </c>
      <c r="F17" s="175"/>
      <c r="G17" s="175"/>
      <c r="H17" s="164"/>
      <c r="I17" s="13"/>
      <c r="J17" s="161"/>
      <c r="K17" s="169"/>
    </row>
    <row r="18" spans="1:11" s="70" customFormat="1" ht="18" customHeight="1" x14ac:dyDescent="0.2">
      <c r="A18" s="13"/>
      <c r="B18" s="13"/>
      <c r="C18" s="134" t="str">
        <f>IF(Beginpagina!$C28=0,"",Beginpagina!$C28)</f>
        <v/>
      </c>
      <c r="D18" s="133" t="str">
        <f>IF(Beginpagina!$D28=0,"",Beginpagina!$D28)</f>
        <v/>
      </c>
      <c r="E18" s="168">
        <f>SUMIF(Loonkosten[Activiteit (klik op de cel en vul deze altijd in)],7,Loonkosten[Subsidie aanvraag])+SUMIF(LoonkostenDerden[Activiteit (klik op de cel voor info en vul deze altijd in)],7,LoonkostenDerden[Kosten totaal])+SUMIF(Loonkosten767810[Activiteit (klik op de cel voor info en vul deze altijd in)],7,Loonkosten767810[Kosten totaal])+SUMIF(Loonkosten76781011[Activiteit (klik op de cel voor info en vul deze altijd in)],7,Loonkosten76781011[Kosten totaal])+SUMIF(OverigeKostenDerden[Activiteit (klik op de cel voor info en vul deze altijd in)],7,OverigeKostenDerden[Kosten totaal])</f>
        <v>0</v>
      </c>
      <c r="F18" s="175"/>
      <c r="G18" s="175"/>
      <c r="H18" s="164"/>
      <c r="I18" s="13"/>
      <c r="J18" s="161"/>
      <c r="K18" s="169"/>
    </row>
    <row r="19" spans="1:11" s="70" customFormat="1" ht="18" customHeight="1" x14ac:dyDescent="0.2">
      <c r="A19" s="13"/>
      <c r="B19" s="13"/>
      <c r="C19" s="134" t="str">
        <f>IF(Beginpagina!$C29=0,"",Beginpagina!$C29)</f>
        <v/>
      </c>
      <c r="D19" s="133" t="str">
        <f>IF(Beginpagina!$D29=0,"",Beginpagina!$D29)</f>
        <v/>
      </c>
      <c r="E19" s="168">
        <f>SUMIF(Loonkosten[Activiteit (klik op de cel en vul deze altijd in)],8,Loonkosten[Subsidie aanvraag])+SUMIF(LoonkostenDerden[Activiteit (klik op de cel voor info en vul deze altijd in)],8,LoonkostenDerden[Kosten totaal])+SUMIF(Loonkosten767810[Activiteit (klik op de cel voor info en vul deze altijd in)],8,Loonkosten767810[Kosten totaal])+SUMIF(Loonkosten76781011[Activiteit (klik op de cel voor info en vul deze altijd in)],8,Loonkosten76781011[Kosten totaal])+SUMIF(OverigeKostenDerden[Activiteit (klik op de cel voor info en vul deze altijd in)],8,OverigeKostenDerden[Kosten totaal])</f>
        <v>0</v>
      </c>
      <c r="F19" s="175"/>
      <c r="G19" s="175"/>
      <c r="H19" s="164"/>
      <c r="I19" s="13"/>
      <c r="J19" s="161"/>
      <c r="K19" s="169"/>
    </row>
    <row r="20" spans="1:11" s="70" customFormat="1" ht="18" customHeight="1" x14ac:dyDescent="0.2">
      <c r="A20" s="13"/>
      <c r="B20" s="13"/>
      <c r="C20" s="134" t="str">
        <f>IF(Beginpagina!$C30=0,"",Beginpagina!$C30)</f>
        <v/>
      </c>
      <c r="D20" s="133" t="str">
        <f>IF(Beginpagina!$D30=0,"",Beginpagina!$D30)</f>
        <v/>
      </c>
      <c r="E20" s="168">
        <f>SUMIF(Loonkosten[Activiteit (klik op de cel en vul deze altijd in)],9,Loonkosten[Subsidie aanvraag])+SUMIF(LoonkostenDerden[Activiteit (klik op de cel voor info en vul deze altijd in)],9,LoonkostenDerden[Kosten totaal])+SUMIF(Loonkosten767810[Activiteit (klik op de cel voor info en vul deze altijd in)],9,Loonkosten767810[Kosten totaal])+SUMIF(Loonkosten76781011[Activiteit (klik op de cel voor info en vul deze altijd in)],9,Loonkosten76781011[Kosten totaal])+SUMIF(OverigeKostenDerden[Activiteit (klik op de cel voor info en vul deze altijd in)],9,OverigeKostenDerden[Kosten totaal])</f>
        <v>0</v>
      </c>
      <c r="F20" s="228"/>
      <c r="G20" s="228"/>
      <c r="H20" s="164">
        <f>_xlfn.IFNA(VLOOKUP(C20,Beginpagina!$C$21:$G$31,5,0),"")</f>
        <v>0</v>
      </c>
      <c r="I20" s="13"/>
      <c r="J20" s="161" t="e">
        <f>SUMIF(Loonkosten[Activiteit (klik op de cel en vul deze altijd in)],4,#REF!)+SUMIF(LoonkostenDerden[Activiteit (klik op de cel voor info en vul deze altijd in)],4,#REF!)+SUMIF(Loonkosten7678[Activiteit],4,Loonkosten7678[Subsidie])+SUMIF(Loonkosten767810[Activiteit (klik op de cel voor info en vul deze altijd in)],4,#REF!)+SUMIF(Loonkosten76781011[Activiteit (klik op de cel voor info en vul deze altijd in)],4,Loonkosten76781011[Kosten totaal])+SUMIF(OverigeKostenDerden[Activiteit (klik op de cel voor info en vul deze altijd in)],4,#REF!)</f>
        <v>#REF!</v>
      </c>
      <c r="K20" s="169" t="str">
        <f>IF(F20&lt;Beginpagina!F25,"Let op, het verwachte subsidiebedrag is lager dan het minimum aanvraag voor deze activiteit. U kunt voor deze activiteit geen subsidie aanvragen.","")</f>
        <v/>
      </c>
    </row>
    <row r="21" spans="1:11" s="70" customFormat="1" ht="18" customHeight="1" x14ac:dyDescent="0.2">
      <c r="A21" s="13"/>
      <c r="B21" s="13"/>
      <c r="C21" s="134" t="str">
        <f>IF(Beginpagina!$C31=0,"",Beginpagina!$C31)</f>
        <v/>
      </c>
      <c r="D21" s="133" t="str">
        <f>IF(Beginpagina!$D31=0,"",Beginpagina!$D31)</f>
        <v/>
      </c>
      <c r="E21" s="168">
        <f>SUMIF(Loonkosten[Activiteit (klik op de cel en vul deze altijd in)],10,Loonkosten[Subsidie aanvraag])+SUMIF(LoonkostenDerden[Activiteit (klik op de cel voor info en vul deze altijd in)],10,LoonkostenDerden[Kosten totaal])+SUMIF(Loonkosten767810[Activiteit (klik op de cel voor info en vul deze altijd in)],10,Loonkosten767810[Kosten totaal])+SUMIF(Loonkosten76781011[Activiteit (klik op de cel voor info en vul deze altijd in)],10,Loonkosten76781011[Kosten totaal])+SUMIF(OverigeKostenDerden[Activiteit (klik op de cel voor info en vul deze altijd in)],10,OverigeKostenDerden[Kosten totaal])</f>
        <v>0</v>
      </c>
      <c r="F21" s="228"/>
      <c r="G21" s="228"/>
      <c r="H21" s="164">
        <f>_xlfn.IFNA(VLOOKUP(C21,Beginpagina!$C$21:$G$31,5,0),"")</f>
        <v>0</v>
      </c>
      <c r="I21" s="13"/>
      <c r="J21" s="161" t="e">
        <f>SUMIF(Loonkosten[Activiteit (klik op de cel en vul deze altijd in)],5,#REF!)+SUMIF(LoonkostenDerden[Activiteit (klik op de cel voor info en vul deze altijd in)],5,#REF!)+SUMIF(Loonkosten7678[Activiteit],5,Loonkosten7678[Subsidie])+SUMIF(Loonkosten767810[Activiteit (klik op de cel voor info en vul deze altijd in)],5,#REF!)+SUMIF(Loonkosten76781011[Activiteit (klik op de cel voor info en vul deze altijd in)],5,Loonkosten76781011[Kosten totaal])+SUMIF(OverigeKostenDerden[Activiteit (klik op de cel voor info en vul deze altijd in)],5,#REF!)</f>
        <v>#REF!</v>
      </c>
      <c r="K21" s="169" t="str">
        <f>IF(F21&lt;Beginpagina!F31,"Let op, het verwachte subsidiebedrag is lager dan het minimum aanvraag voor deze activiteit. U kunt voor deze activiteit geen subsidie aanvragen.","")</f>
        <v/>
      </c>
    </row>
    <row r="22" spans="1:11" s="70" customFormat="1" ht="18" customHeight="1" x14ac:dyDescent="0.2">
      <c r="A22" s="13"/>
      <c r="B22" s="13"/>
      <c r="C22" s="196" t="s">
        <v>80</v>
      </c>
      <c r="D22" s="197"/>
      <c r="E22" s="197"/>
      <c r="F22" s="228"/>
      <c r="G22" s="228"/>
      <c r="H22" s="164"/>
      <c r="I22" s="13"/>
      <c r="J22" s="161"/>
      <c r="K22" s="169"/>
    </row>
    <row r="23" spans="1:11" s="70" customFormat="1" ht="18" customHeight="1" thickBot="1" x14ac:dyDescent="0.25">
      <c r="A23" s="13"/>
      <c r="B23" s="13"/>
      <c r="C23" s="196" t="s">
        <v>80</v>
      </c>
      <c r="D23" s="197"/>
      <c r="E23" s="197"/>
      <c r="F23" s="228"/>
      <c r="G23" s="228"/>
      <c r="H23" s="165"/>
      <c r="I23" s="13"/>
      <c r="J23" s="161"/>
      <c r="K23" s="169"/>
    </row>
    <row r="24" spans="1:11" s="70" customFormat="1" ht="15" customHeight="1" thickTop="1" x14ac:dyDescent="0.2">
      <c r="A24" s="13"/>
      <c r="B24" s="13"/>
      <c r="C24" s="132" t="s">
        <v>17</v>
      </c>
      <c r="D24" s="132"/>
      <c r="E24" s="132">
        <f>SUM(E12:E23)</f>
        <v>0</v>
      </c>
      <c r="F24" s="228"/>
      <c r="G24" s="228"/>
      <c r="H24" s="166">
        <f>SUM(F12:G21)</f>
        <v>0</v>
      </c>
      <c r="I24" s="13"/>
      <c r="J24" s="162" t="e">
        <f>SUM(Totaaloverzicht!$J$12:$J$21)</f>
        <v>#REF!</v>
      </c>
    </row>
    <row r="25" spans="1:11" s="70" customFormat="1" ht="10.5" customHeight="1" x14ac:dyDescent="0.2">
      <c r="A25" s="13"/>
      <c r="B25" s="13"/>
      <c r="C25" s="122"/>
      <c r="D25" s="123"/>
      <c r="E25" s="124"/>
      <c r="F25" s="125"/>
      <c r="G25" s="126"/>
      <c r="H25" s="125"/>
      <c r="I25" s="126"/>
      <c r="J25" s="13"/>
    </row>
    <row r="26" spans="1:11" s="70" customFormat="1" ht="10.5" customHeight="1" x14ac:dyDescent="0.2">
      <c r="A26" s="13"/>
      <c r="B26" s="13"/>
      <c r="C26" s="21"/>
      <c r="D26" s="21"/>
      <c r="E26"/>
      <c r="F26"/>
      <c r="G26"/>
      <c r="H26"/>
      <c r="I26"/>
      <c r="J26" s="13"/>
    </row>
    <row r="27" spans="1:11" s="70" customFormat="1" ht="10.5" customHeight="1" x14ac:dyDescent="0.2">
      <c r="A27" s="13"/>
      <c r="B27" s="13"/>
      <c r="C27" s="22" t="s">
        <v>20</v>
      </c>
      <c r="D27" s="23"/>
      <c r="E27"/>
      <c r="F27"/>
      <c r="G27"/>
      <c r="H27"/>
      <c r="I27"/>
      <c r="J27" s="13"/>
    </row>
    <row r="28" spans="1:11" s="70" customFormat="1" ht="6.75" customHeight="1" x14ac:dyDescent="0.2">
      <c r="A28" s="13"/>
      <c r="B28" s="13"/>
      <c r="C28" s="21"/>
      <c r="D28" s="21"/>
      <c r="E28"/>
      <c r="F28"/>
      <c r="G28"/>
      <c r="H28"/>
      <c r="I28"/>
      <c r="J28" s="13"/>
    </row>
    <row r="29" spans="1:11" s="70" customFormat="1" ht="10.5" customHeight="1" x14ac:dyDescent="0.2">
      <c r="A29" s="13"/>
      <c r="B29" s="13"/>
      <c r="C29" s="35" t="s">
        <v>18</v>
      </c>
      <c r="D29" s="23"/>
      <c r="E29"/>
      <c r="F29"/>
      <c r="G29"/>
      <c r="H29"/>
      <c r="I29"/>
      <c r="J29" s="13"/>
    </row>
    <row r="30" spans="1:11" s="70" customFormat="1" ht="15" customHeight="1" x14ac:dyDescent="0.2">
      <c r="A30" s="13"/>
      <c r="B30" s="13"/>
      <c r="C30" s="255" t="s">
        <v>13</v>
      </c>
      <c r="D30" s="256"/>
      <c r="E30" s="110" t="s">
        <v>12</v>
      </c>
      <c r="F30"/>
      <c r="G30" s="258"/>
      <c r="H30" s="258"/>
      <c r="I30"/>
      <c r="J30" s="13"/>
    </row>
    <row r="31" spans="1:11" s="70" customFormat="1" ht="15" customHeight="1" x14ac:dyDescent="0.2">
      <c r="A31" s="13"/>
      <c r="B31" s="13"/>
      <c r="C31" s="246"/>
      <c r="D31" s="246"/>
      <c r="E31" s="198"/>
      <c r="F31"/>
      <c r="G31" s="257"/>
      <c r="H31" s="257"/>
      <c r="I31"/>
      <c r="J31" s="13"/>
    </row>
    <row r="32" spans="1:11" s="70" customFormat="1" ht="10.5" customHeight="1" x14ac:dyDescent="0.2">
      <c r="A32" s="13"/>
      <c r="B32" s="13"/>
      <c r="C32" s="21"/>
      <c r="D32" s="21"/>
      <c r="E32"/>
      <c r="F32"/>
      <c r="G32" s="257"/>
      <c r="H32" s="257"/>
      <c r="I32"/>
      <c r="J32" s="13"/>
    </row>
    <row r="33" spans="1:10" s="70" customFormat="1" ht="10.5" customHeight="1" x14ac:dyDescent="0.2">
      <c r="A33" s="13"/>
      <c r="B33" s="13"/>
      <c r="C33" s="36" t="s">
        <v>96</v>
      </c>
      <c r="D33" s="10"/>
      <c r="E33"/>
      <c r="F33"/>
      <c r="G33" s="257"/>
      <c r="H33" s="257"/>
      <c r="I33"/>
      <c r="J33" s="13"/>
    </row>
    <row r="34" spans="1:10" s="70" customFormat="1" ht="10.5" customHeight="1" x14ac:dyDescent="0.2">
      <c r="A34" s="13"/>
      <c r="B34" s="13"/>
      <c r="C34" s="259" t="s">
        <v>92</v>
      </c>
      <c r="D34" s="259"/>
      <c r="E34" s="100"/>
      <c r="F34" s="100"/>
      <c r="G34" s="245"/>
      <c r="H34" s="245"/>
      <c r="I34" s="100"/>
      <c r="J34" s="13"/>
    </row>
    <row r="35" spans="1:10" s="70" customFormat="1" ht="10.5" customHeight="1" x14ac:dyDescent="0.2">
      <c r="A35" s="13"/>
      <c r="B35" s="13"/>
      <c r="C35" s="259"/>
      <c r="D35" s="259"/>
      <c r="E35" s="100"/>
      <c r="F35" s="100"/>
      <c r="G35" s="13"/>
      <c r="H35" s="13"/>
      <c r="I35" s="100"/>
      <c r="J35" s="13"/>
    </row>
    <row r="36" spans="1:10" ht="15" customHeight="1" x14ac:dyDescent="0.2">
      <c r="C36" s="255" t="s">
        <v>13</v>
      </c>
      <c r="D36" s="256"/>
      <c r="E36" s="110" t="s">
        <v>12</v>
      </c>
      <c r="F36"/>
      <c r="G36" s="245"/>
      <c r="H36" s="245"/>
      <c r="I36"/>
    </row>
    <row r="37" spans="1:10" ht="15" customHeight="1" x14ac:dyDescent="0.2">
      <c r="C37" s="246"/>
      <c r="D37" s="246"/>
      <c r="E37" s="198"/>
      <c r="F37" s="117"/>
      <c r="G37" s="117"/>
      <c r="H37" s="117"/>
      <c r="I37" s="117"/>
    </row>
    <row r="38" spans="1:10" ht="15" customHeight="1" x14ac:dyDescent="0.2">
      <c r="C38" s="243"/>
      <c r="D38" s="244"/>
      <c r="E38" s="198"/>
      <c r="F38" s="117"/>
      <c r="G38" s="117"/>
      <c r="H38" s="117"/>
      <c r="I38" s="117"/>
    </row>
    <row r="39" spans="1:10" ht="15" customHeight="1" x14ac:dyDescent="0.2">
      <c r="C39" s="243"/>
      <c r="D39" s="244"/>
      <c r="E39" s="198"/>
      <c r="F39" s="117"/>
      <c r="G39" s="117"/>
      <c r="H39" s="117"/>
      <c r="I39" s="117"/>
    </row>
    <row r="40" spans="1:10" ht="15" customHeight="1" x14ac:dyDescent="0.2">
      <c r="C40" s="246"/>
      <c r="D40" s="246"/>
      <c r="E40" s="198"/>
      <c r="F40" s="117"/>
      <c r="G40" s="117"/>
      <c r="H40" s="117"/>
      <c r="I40" s="117"/>
    </row>
    <row r="41" spans="1:10" ht="15" customHeight="1" thickBot="1" x14ac:dyDescent="0.25">
      <c r="C41" s="246"/>
      <c r="D41" s="246"/>
      <c r="E41" s="199"/>
      <c r="F41" s="117"/>
      <c r="G41" s="117"/>
      <c r="H41" s="117"/>
      <c r="I41" s="117"/>
    </row>
    <row r="42" spans="1:10" ht="15" customHeight="1" thickTop="1" x14ac:dyDescent="0.2">
      <c r="C42" s="247" t="s">
        <v>69</v>
      </c>
      <c r="D42" s="247"/>
      <c r="E42" s="132">
        <f>SUM(E37:E41)</f>
        <v>0</v>
      </c>
      <c r="F42" s="117"/>
      <c r="G42" s="117"/>
      <c r="H42" s="117"/>
      <c r="I42" s="117"/>
    </row>
    <row r="43" spans="1:10" ht="10.5" customHeight="1" x14ac:dyDescent="0.2">
      <c r="C43" s="118"/>
      <c r="D43" s="118"/>
      <c r="E43" s="116"/>
      <c r="F43" s="116"/>
      <c r="G43" s="116"/>
      <c r="H43" s="116"/>
      <c r="I43" s="116"/>
    </row>
    <row r="44" spans="1:10" ht="10.5" customHeight="1" x14ac:dyDescent="0.2">
      <c r="C44" s="119" t="s">
        <v>73</v>
      </c>
      <c r="D44" s="120"/>
      <c r="E44" s="117"/>
      <c r="F44" s="117"/>
      <c r="G44" s="117"/>
      <c r="H44" s="117"/>
      <c r="I44" s="117"/>
    </row>
    <row r="45" spans="1:10" ht="10.5" customHeight="1" x14ac:dyDescent="0.2">
      <c r="C45" s="260" t="s">
        <v>72</v>
      </c>
      <c r="D45" s="260"/>
      <c r="E45" s="117"/>
      <c r="F45" s="117"/>
      <c r="G45" s="117"/>
      <c r="H45" s="117"/>
      <c r="I45" s="117"/>
    </row>
    <row r="46" spans="1:10" ht="12" customHeight="1" x14ac:dyDescent="0.2">
      <c r="C46" s="260"/>
      <c r="D46" s="260"/>
      <c r="E46" s="117"/>
      <c r="F46" s="117"/>
      <c r="G46" s="117"/>
      <c r="H46" s="117"/>
      <c r="I46" s="117"/>
    </row>
    <row r="47" spans="1:10" ht="15" customHeight="1" x14ac:dyDescent="0.2">
      <c r="C47" s="255" t="s">
        <v>13</v>
      </c>
      <c r="D47" s="256"/>
      <c r="E47" s="111" t="s">
        <v>12</v>
      </c>
      <c r="F47" s="117"/>
      <c r="G47" s="117"/>
      <c r="H47" s="117"/>
      <c r="I47" s="117"/>
    </row>
    <row r="48" spans="1:10" ht="15" customHeight="1" x14ac:dyDescent="0.2">
      <c r="C48" s="246"/>
      <c r="D48" s="246"/>
      <c r="E48" s="198"/>
      <c r="F48" s="117"/>
      <c r="G48" s="117"/>
      <c r="H48" s="117"/>
      <c r="I48" s="117"/>
    </row>
    <row r="49" spans="1:10" ht="15" customHeight="1" x14ac:dyDescent="0.2">
      <c r="C49" s="243"/>
      <c r="D49" s="244"/>
      <c r="E49" s="198"/>
      <c r="F49" s="117"/>
      <c r="G49" s="117"/>
      <c r="H49" s="117"/>
      <c r="I49" s="117"/>
    </row>
    <row r="50" spans="1:10" ht="15" customHeight="1" x14ac:dyDescent="0.2">
      <c r="C50" s="243"/>
      <c r="D50" s="244"/>
      <c r="E50" s="198"/>
      <c r="F50" s="117"/>
      <c r="G50" s="117"/>
      <c r="H50" s="117"/>
      <c r="I50" s="117"/>
    </row>
    <row r="51" spans="1:10" ht="15" customHeight="1" x14ac:dyDescent="0.2">
      <c r="C51" s="246"/>
      <c r="D51" s="246"/>
      <c r="E51" s="198"/>
      <c r="F51" s="117"/>
      <c r="G51" s="117"/>
      <c r="H51" s="117"/>
      <c r="I51" s="117"/>
    </row>
    <row r="52" spans="1:10" ht="15" customHeight="1" thickBot="1" x14ac:dyDescent="0.25">
      <c r="C52" s="252"/>
      <c r="D52" s="253"/>
      <c r="E52" s="200"/>
      <c r="F52" s="117"/>
      <c r="G52" s="117"/>
      <c r="H52" s="117"/>
      <c r="I52" s="117"/>
    </row>
    <row r="53" spans="1:10" ht="15" customHeight="1" thickTop="1" x14ac:dyDescent="0.2">
      <c r="C53" s="247" t="s">
        <v>69</v>
      </c>
      <c r="D53" s="247"/>
      <c r="E53" s="132">
        <f>SUM(E48:E52)</f>
        <v>0</v>
      </c>
      <c r="F53" s="117"/>
      <c r="G53" s="117"/>
      <c r="H53" s="117"/>
      <c r="I53" s="117"/>
    </row>
    <row r="54" spans="1:10" s="70" customFormat="1" ht="10.5" customHeight="1" x14ac:dyDescent="0.2">
      <c r="A54" s="13"/>
      <c r="B54" s="13"/>
      <c r="C54" s="21"/>
      <c r="D54" s="21"/>
      <c r="E54"/>
      <c r="F54"/>
      <c r="G54"/>
      <c r="H54"/>
      <c r="I54"/>
      <c r="J54" s="13"/>
    </row>
    <row r="55" spans="1:10" ht="10.5" customHeight="1" x14ac:dyDescent="0.2">
      <c r="C55" s="37" t="s">
        <v>99</v>
      </c>
      <c r="D55" s="11"/>
      <c r="E55"/>
      <c r="F55"/>
      <c r="G55"/>
      <c r="H55"/>
      <c r="I55"/>
    </row>
    <row r="56" spans="1:10" ht="15" customHeight="1" thickBot="1" x14ac:dyDescent="0.25">
      <c r="C56" s="250" t="s">
        <v>13</v>
      </c>
      <c r="D56" s="251"/>
      <c r="E56" s="110" t="s">
        <v>12</v>
      </c>
      <c r="F56"/>
      <c r="G56"/>
      <c r="H56"/>
      <c r="I56"/>
    </row>
    <row r="57" spans="1:10" ht="15" customHeight="1" thickTop="1" x14ac:dyDescent="0.2">
      <c r="C57" s="248" t="s">
        <v>100</v>
      </c>
      <c r="D57" s="249"/>
      <c r="E57" s="147">
        <f>IF(IF((E24-E31-E42-E53)&gt;E24,E24,(E24-E31-E42-E53))&lt;0,0,IF((E24-E31-E42-E53)&gt;E24,E24,(E24-E31-E42-E53)))</f>
        <v>0</v>
      </c>
      <c r="F57"/>
      <c r="G57"/>
      <c r="H57"/>
      <c r="I57"/>
    </row>
    <row r="58" spans="1:10" ht="10.5" customHeight="1" x14ac:dyDescent="0.2">
      <c r="C58" s="12"/>
      <c r="D58" s="12"/>
      <c r="E58"/>
      <c r="F58"/>
      <c r="G58"/>
      <c r="H58"/>
      <c r="I58"/>
    </row>
    <row r="59" spans="1:10" ht="10.5" customHeight="1" x14ac:dyDescent="0.2">
      <c r="C59" s="21"/>
      <c r="D59" s="21"/>
      <c r="E59"/>
      <c r="F59"/>
      <c r="G59"/>
      <c r="H59"/>
      <c r="I59"/>
    </row>
    <row r="60" spans="1:10" ht="10.5" customHeight="1" x14ac:dyDescent="0.2">
      <c r="C60" s="24" t="s">
        <v>22</v>
      </c>
      <c r="D60" s="25"/>
      <c r="E60"/>
      <c r="F60"/>
      <c r="G60"/>
      <c r="H60"/>
      <c r="I60"/>
    </row>
    <row r="61" spans="1:10" ht="10.5" customHeight="1" x14ac:dyDescent="0.2">
      <c r="C61" s="21"/>
      <c r="D61" s="21"/>
      <c r="E61"/>
      <c r="F61"/>
      <c r="G61"/>
      <c r="H61"/>
      <c r="I61"/>
    </row>
    <row r="62" spans="1:10" ht="15" customHeight="1" thickBot="1" x14ac:dyDescent="0.25">
      <c r="C62" s="109" t="s">
        <v>20</v>
      </c>
      <c r="D62" s="145" t="s">
        <v>21</v>
      </c>
      <c r="E62" s="100"/>
      <c r="F62"/>
      <c r="G62"/>
      <c r="H62"/>
      <c r="I62"/>
    </row>
    <row r="63" spans="1:10" ht="15" customHeight="1" thickTop="1" x14ac:dyDescent="0.2">
      <c r="C63" s="121">
        <f>SUM(E31+E42+E53+E57)</f>
        <v>0</v>
      </c>
      <c r="D63" s="146">
        <f>E24</f>
        <v>0</v>
      </c>
      <c r="E63" s="254" t="str">
        <f>IF(C63&lt;&gt;D63,"Let op: de inkomsten en uitgaven zijn niet gelijk aan elkaar! Verander de inkomstenposten, zodat de inkomsten gelijk worden aan de uitgaven.","")</f>
        <v/>
      </c>
      <c r="F63" s="254"/>
      <c r="G63" s="254"/>
      <c r="H63" s="254"/>
      <c r="I63" s="254"/>
    </row>
    <row r="64" spans="1:10" ht="10.5" customHeight="1" x14ac:dyDescent="0.2">
      <c r="C64"/>
      <c r="D64"/>
      <c r="E64" s="254"/>
      <c r="F64" s="254"/>
      <c r="G64" s="254"/>
      <c r="H64" s="254"/>
      <c r="I64" s="254"/>
    </row>
    <row r="65" spans="3:14" ht="22.5" customHeight="1" x14ac:dyDescent="0.2">
      <c r="C65"/>
      <c r="D65"/>
      <c r="E65" s="254"/>
      <c r="F65" s="254"/>
      <c r="G65" s="254"/>
      <c r="H65" s="254"/>
      <c r="I65" s="254"/>
    </row>
    <row r="66" spans="3:14" ht="15" x14ac:dyDescent="0.3">
      <c r="C66" s="30" t="s">
        <v>70</v>
      </c>
      <c r="D66" s="8"/>
      <c r="E66" s="8"/>
      <c r="F66" s="8"/>
      <c r="G66" s="8"/>
      <c r="H66" s="2"/>
      <c r="I66" s="2"/>
      <c r="J66" s="2"/>
      <c r="K66" s="69"/>
      <c r="L66" s="69"/>
      <c r="M66" s="69"/>
      <c r="N66" s="69"/>
    </row>
    <row r="67" spans="3:14" ht="10" x14ac:dyDescent="0.2">
      <c r="C67" s="8"/>
      <c r="D67" s="8"/>
      <c r="E67" s="8"/>
      <c r="F67" s="8"/>
      <c r="G67" s="8"/>
      <c r="H67" s="2"/>
      <c r="I67" s="2"/>
      <c r="J67" s="2"/>
      <c r="K67" s="69"/>
      <c r="L67" s="69"/>
      <c r="M67" s="69"/>
      <c r="N67" s="69"/>
    </row>
    <row r="68" spans="3:14" ht="10.5" customHeight="1" x14ac:dyDescent="0.25">
      <c r="C68" s="205" t="s">
        <v>75</v>
      </c>
      <c r="D68" s="205"/>
      <c r="E68" s="205"/>
      <c r="F68" s="31"/>
      <c r="G68" s="31"/>
      <c r="H68" s="31"/>
      <c r="I68" s="31"/>
      <c r="J68"/>
      <c r="K68" s="71"/>
      <c r="L68" s="71"/>
      <c r="M68" s="71"/>
      <c r="N68" s="71"/>
    </row>
    <row r="69" spans="3:14" ht="10.5" customHeight="1" x14ac:dyDescent="0.25">
      <c r="C69" s="205"/>
      <c r="D69" s="205"/>
      <c r="E69" s="205"/>
      <c r="F69" s="31"/>
      <c r="G69" s="31"/>
      <c r="H69" s="31"/>
      <c r="I69" s="31"/>
    </row>
    <row r="70" spans="3:14" ht="10.5" customHeight="1" x14ac:dyDescent="0.2">
      <c r="C70" s="205"/>
      <c r="D70" s="205"/>
      <c r="E70" s="205"/>
    </row>
    <row r="71" spans="3:14" ht="10" x14ac:dyDescent="0.2">
      <c r="C71" s="205"/>
      <c r="D71" s="205"/>
      <c r="E71" s="205"/>
    </row>
    <row r="72" spans="3:14" ht="10" x14ac:dyDescent="0.2"/>
    <row r="73" spans="3:14" ht="10" x14ac:dyDescent="0.2"/>
    <row r="74" spans="3:14" ht="10" x14ac:dyDescent="0.2"/>
    <row r="75" spans="3:14" ht="10" x14ac:dyDescent="0.2"/>
    <row r="76" spans="3:14" ht="10" x14ac:dyDescent="0.2"/>
    <row r="77" spans="3:14" ht="10" x14ac:dyDescent="0.2"/>
    <row r="78" spans="3:14" ht="10" x14ac:dyDescent="0.2"/>
    <row r="79" spans="3:14" ht="10" x14ac:dyDescent="0.2"/>
    <row r="80" spans="3:14"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 x14ac:dyDescent="0.2"/>
    <row r="90" spans="1:10" ht="10" x14ac:dyDescent="0.2"/>
    <row r="91" spans="1:10" ht="10" x14ac:dyDescent="0.2"/>
    <row r="92" spans="1:10" ht="10" x14ac:dyDescent="0.2"/>
    <row r="93" spans="1:10" ht="10" x14ac:dyDescent="0.2"/>
    <row r="94" spans="1:10" ht="10.5" thickBot="1" x14ac:dyDescent="0.25"/>
    <row r="95" spans="1:10" s="70" customFormat="1" ht="18" customHeight="1" x14ac:dyDescent="0.2">
      <c r="A95" s="13"/>
      <c r="B95" s="13"/>
      <c r="C95" s="32" t="str">
        <f>CONCATENATE("Subsidieaanvraag voor ",Beginpagina!$D$7)</f>
        <v>Subsidieaanvraag voor ASV subsidie</v>
      </c>
      <c r="D95" s="33"/>
      <c r="E95" s="33"/>
      <c r="F95" s="204" t="s">
        <v>23</v>
      </c>
      <c r="G95" s="204"/>
      <c r="H95" s="204"/>
      <c r="I95" s="204"/>
      <c r="J95" s="13"/>
    </row>
  </sheetData>
  <sheetProtection deleteRows="0"/>
  <mergeCells count="36">
    <mergeCell ref="F23:G23"/>
    <mergeCell ref="F24:G24"/>
    <mergeCell ref="G36:H36"/>
    <mergeCell ref="C30:D30"/>
    <mergeCell ref="C47:D47"/>
    <mergeCell ref="C36:D36"/>
    <mergeCell ref="C42:D42"/>
    <mergeCell ref="G31:H33"/>
    <mergeCell ref="G30:H30"/>
    <mergeCell ref="C34:D35"/>
    <mergeCell ref="C45:D46"/>
    <mergeCell ref="C37:D37"/>
    <mergeCell ref="C40:D40"/>
    <mergeCell ref="C41:D41"/>
    <mergeCell ref="C31:D31"/>
    <mergeCell ref="C38:D38"/>
    <mergeCell ref="C39:D39"/>
    <mergeCell ref="G34:H34"/>
    <mergeCell ref="C68:E71"/>
    <mergeCell ref="F95:I95"/>
    <mergeCell ref="C48:D48"/>
    <mergeCell ref="C51:D51"/>
    <mergeCell ref="C53:D53"/>
    <mergeCell ref="C57:D57"/>
    <mergeCell ref="C56:D56"/>
    <mergeCell ref="C49:D49"/>
    <mergeCell ref="C50:D50"/>
    <mergeCell ref="C52:D52"/>
    <mergeCell ref="E63:I65"/>
    <mergeCell ref="F22:G22"/>
    <mergeCell ref="F11:G11"/>
    <mergeCell ref="F12:G12"/>
    <mergeCell ref="F13:G13"/>
    <mergeCell ref="F14:G14"/>
    <mergeCell ref="F20:G20"/>
    <mergeCell ref="F21:G21"/>
  </mergeCells>
  <conditionalFormatting sqref="C63:D63">
    <cfRule type="expression" dxfId="1" priority="6">
      <formula>$C$63&lt;&gt;$D$63</formula>
    </cfRule>
    <cfRule type="expression" dxfId="0" priority="7">
      <formula>$C$63=$D$63</formula>
    </cfRule>
  </conditionalFormatting>
  <dataValidations count="6">
    <dataValidation allowBlank="1" showInputMessage="1" showErrorMessage="1" prompt="Vul hier de kosten in die u maakt, maar die niet subsidiabel zijn." sqref="C22:E23" xr:uid="{00000000-0002-0000-0600-000000000000}"/>
    <dataValidation type="custom" allowBlank="1" showInputMessage="1" showErrorMessage="1" error="A.u.b. niets wijzigen in de grijze cellen." sqref="C42:E42 C63 C53:E53 E57 J24 C24:H24 F12:F23" xr:uid="{00000000-0002-0000-0600-000001000000}">
      <formula1>FALSE</formula1>
    </dataValidation>
    <dataValidation type="custom" allowBlank="1" showInputMessage="1" showErrorMessage="1" error="Hier a.u.b. geen wijzigingen" sqref="K24:K105 C54:D54 A1:B105 C25:J29 E62:E105 C58:E61 C43:E46 C64:D105 L11:P105 K11 C32:E35 E54:E55 C1:C10 E1:P10 D1:D6 D8:D10 F30:J105" xr:uid="{00000000-0002-0000-0600-000002000000}">
      <formula1>FALSE</formula1>
    </dataValidation>
    <dataValidation allowBlank="1" showInputMessage="1" showErrorMessage="1" error="A.u.b. niets wijzigen in de grijze cellen." sqref="D63" xr:uid="{00000000-0002-0000-0600-000003000000}"/>
    <dataValidation type="custom" allowBlank="1" showInputMessage="1" showErrorMessage="1" sqref="H12:J23 C12:E21 C55:D56 C57:D57" xr:uid="{00000000-0002-0000-0600-000004000000}">
      <formula1>FALSE</formula1>
    </dataValidation>
    <dataValidation allowBlank="1" showInputMessage="1" showErrorMessage="1" error="Hier a.u.b. geen wijzigingen" sqref="K12:K23 D7" xr:uid="{00000000-0002-0000-0600-000005000000}"/>
  </dataValidations>
  <pageMargins left="0.7" right="0.7" top="0.75" bottom="0.75" header="0.3" footer="0.3"/>
  <pageSetup paperSize="9" scale="77" fitToHeight="0" orientation="landscape" verticalDpi="0" r:id="rId1"/>
  <ignoredErrors>
    <ignoredError sqref="J20:J24 J12:J14"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Beginpagina</vt:lpstr>
      <vt:lpstr>Personeelskosten</vt:lpstr>
      <vt:lpstr>(Loon)kosten derden</vt:lpstr>
      <vt:lpstr>Overige kosten derden</vt:lpstr>
      <vt:lpstr>Overige kosten vrijwilligers</vt:lpstr>
      <vt:lpstr>Machines en apparatuur</vt:lpstr>
      <vt:lpstr>Totaaloverzicht</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Buitenhuis, GH. (Gerard)</cp:lastModifiedBy>
  <cp:lastPrinted>2019-09-12T09:53:41Z</cp:lastPrinted>
  <dcterms:created xsi:type="dcterms:W3CDTF">2019-01-24T13:06:28Z</dcterms:created>
  <dcterms:modified xsi:type="dcterms:W3CDTF">2024-03-12T10:23:39Z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7c1374-3856-4efe-8a20-c736d592c69d_Enabled">
    <vt:lpwstr>true</vt:lpwstr>
  </property>
  <property fmtid="{D5CDD505-2E9C-101B-9397-08002B2CF9AE}" pid="3" name="MSIP_Label_1f7c1374-3856-4efe-8a20-c736d592c69d_SetDate">
    <vt:lpwstr>2023-11-23T13:25:10Z</vt:lpwstr>
  </property>
  <property fmtid="{D5CDD505-2E9C-101B-9397-08002B2CF9AE}" pid="4" name="MSIP_Label_1f7c1374-3856-4efe-8a20-c736d592c69d_Method">
    <vt:lpwstr>Standard</vt:lpwstr>
  </property>
  <property fmtid="{D5CDD505-2E9C-101B-9397-08002B2CF9AE}" pid="5" name="MSIP_Label_1f7c1374-3856-4efe-8a20-c736d592c69d_Name">
    <vt:lpwstr>Intern</vt:lpwstr>
  </property>
  <property fmtid="{D5CDD505-2E9C-101B-9397-08002B2CF9AE}" pid="6" name="MSIP_Label_1f7c1374-3856-4efe-8a20-c736d592c69d_SiteId">
    <vt:lpwstr>198fc6c4-dbc7-4471-82ef-764d9e62caf1</vt:lpwstr>
  </property>
  <property fmtid="{D5CDD505-2E9C-101B-9397-08002B2CF9AE}" pid="7" name="MSIP_Label_1f7c1374-3856-4efe-8a20-c736d592c69d_ActionId">
    <vt:lpwstr>249210b2-e363-4253-ab47-a3e65601c750</vt:lpwstr>
  </property>
  <property fmtid="{D5CDD505-2E9C-101B-9397-08002B2CF9AE}" pid="8" name="MSIP_Label_1f7c1374-3856-4efe-8a20-c736d592c69d_ContentBits">
    <vt:lpwstr>0</vt:lpwstr>
  </property>
</Properties>
</file>